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1"/>
  </bookViews>
  <sheets>
    <sheet name="Rancher_Quote_Calculator" sheetId="1" r:id="rId1"/>
    <sheet name="Executive_Summary" sheetId="2" r:id="rId2"/>
    <sheet name="Parameters" sheetId="3" r:id="rId3"/>
    <sheet name="Team_Detailed_Salaries" sheetId="4" r:id="rId4"/>
    <sheet name="BOM_Member" sheetId="5" r:id="rId5"/>
    <sheet name="BOM_Leader" sheetId="6" r:id="rId6"/>
    <sheet name="BOM_NTN_Plugin" sheetId="7" r:id="rId7"/>
    <sheet name="BOM_Bolus" sheetId="8" r:id="rId8"/>
    <sheet name="Monthly_Cash_Flow" sheetId="9" r:id="rId9"/>
  </sheets>
  <calcPr calcId="124519" fullCalcOnLoad="1"/>
</workbook>
</file>

<file path=xl/sharedStrings.xml><?xml version="1.0" encoding="utf-8"?>
<sst xmlns="http://schemas.openxmlformats.org/spreadsheetml/2006/main" count="489" uniqueCount="373">
  <si>
    <t>RANCHER DEPLOYMENT SIMULATOR</t>
  </si>
  <si>
    <t>Change the green cells to instantly price a ranch deployment!</t>
  </si>
  <si>
    <t>INPUT PARAMETER</t>
  </si>
  <si>
    <t>VALUE</t>
  </si>
  <si>
    <t>UNIT</t>
  </si>
  <si>
    <t>Total Herd Size (Heads)</t>
  </si>
  <si>
    <t>Units</t>
  </si>
  <si>
    <t>Average Sub-Herd Block Size</t>
  </si>
  <si>
    <t>Premium ML Adoption (%)</t>
  </si>
  <si>
    <t>Percent</t>
  </si>
  <si>
    <t>Expected Service Life (Years)</t>
  </si>
  <si>
    <t>Years</t>
  </si>
  <si>
    <t>Connectivity Mix: LoRa (%)</t>
  </si>
  <si>
    <t>Own Infra</t>
  </si>
  <si>
    <t>Connectivity Mix: Cellular (%)</t>
  </si>
  <si>
    <t>Managed Ground</t>
  </si>
  <si>
    <t>Connectivity Mix: NTN (%)</t>
  </si>
  <si>
    <t>Managed Zenith</t>
  </si>
  <si>
    <t>MIX VALIDATION STATUS</t>
  </si>
  <si>
    <t>SYSTEM REQUIREMENTS</t>
  </si>
  <si>
    <t>QTY</t>
  </si>
  <si>
    <t>UNIT COST</t>
  </si>
  <si>
    <t>TOTAL UPFRONT CAPEX</t>
  </si>
  <si>
    <t>Member Ear-Tags (Tiered Pricing)</t>
  </si>
  <si>
    <t>Leader Hubs (Blended CapEx)</t>
  </si>
  <si>
    <t>TOTAL UPFRONT CAPEX (Tags + Hubs)</t>
  </si>
  <si>
    <t>RECURRING OPEX</t>
  </si>
  <si>
    <t>MONTHLY COST</t>
  </si>
  <si>
    <t>ANNUAL COST</t>
  </si>
  <si>
    <t>Day 1: Premium ML Analytics</t>
  </si>
  <si>
    <t>Year 4+: Blended SaaS Data Fee</t>
  </si>
  <si>
    <t>LIFETIME ECONOMICS</t>
  </si>
  <si>
    <t>Average Total Cost per Cow per Year</t>
  </si>
  <si>
    <t>USD/head/yr</t>
  </si>
  <si>
    <t>FLUXCOW EXECUTIVE DASHBOARD</t>
  </si>
  <si>
    <t>1. COMMERCIAL UNIT BENCHMARKS (B2B2C STRATEGY)</t>
  </si>
  <si>
    <t>DEVICE TIER</t>
  </si>
  <si>
    <t>D2C UPFRONT FEE</t>
  </si>
  <si>
    <t>B2B NET (POST-REVSHARE)</t>
  </si>
  <si>
    <t>CONNECTIVITY</t>
  </si>
  <si>
    <t>REVENUE MODEL</t>
  </si>
  <si>
    <t>Standard Member Tag</t>
  </si>
  <si>
    <t>Standard Mesh</t>
  </si>
  <si>
    <t>3-Yr Hardware Subsidization</t>
  </si>
  <si>
    <t>Post-Term SaaS Data (Year 4+)</t>
  </si>
  <si>
    <t>-</t>
  </si>
  <si>
    <t>Cloud Sync</t>
  </si>
  <si>
    <t>100% Margin ARR Data Monopoly</t>
  </si>
  <si>
    <t>2. STRATEGIC FUNDING ROADMAP</t>
  </si>
  <si>
    <t>PHASE</t>
  </si>
  <si>
    <t>INJECTION (USD)</t>
  </si>
  <si>
    <t>TARGET MONTH</t>
  </si>
  <si>
    <t>PRIMARY OBJECTIVE</t>
  </si>
  <si>
    <t>Seed Round</t>
  </si>
  <si>
    <t>MVP &amp; Mesh Pilot Validation</t>
  </si>
  <si>
    <t>Series A Round</t>
  </si>
  <si>
    <t>Inventory Financing Buffer</t>
  </si>
  <si>
    <t>Series B Round</t>
  </si>
  <si>
    <t>Regional Market Dominance</t>
  </si>
  <si>
    <t>3. STRUCTURAL ACCELERATORS (v5.0)</t>
  </si>
  <si>
    <t>EFFICIENCY METRIC</t>
  </si>
  <si>
    <t>LIVE IMPACT / VALUATION</t>
  </si>
  <si>
    <t>High-Tariff Landed Multiplier Provision</t>
  </si>
  <si>
    <t>ANII Mandatory Daily Transmissions</t>
  </si>
  <si>
    <t>Peak Negative Runway Balance</t>
  </si>
  <si>
    <t>PROJECTED YEAR 4+ ARR (ANNUAL RECURRING REV)</t>
  </si>
  <si>
    <t>CATEGORY</t>
  </si>
  <si>
    <t>PARAMETER</t>
  </si>
  <si>
    <t>BENCHMARK / RATIONALE</t>
  </si>
  <si>
    <t>Venture</t>
  </si>
  <si>
    <t>Seed Amount</t>
  </si>
  <si>
    <t>USD</t>
  </si>
  <si>
    <t>Raised Lean validation round</t>
  </si>
  <si>
    <t>Seed Month</t>
  </si>
  <si>
    <t>Month</t>
  </si>
  <si>
    <t>Initial capital injection</t>
  </si>
  <si>
    <t>Series A Amount</t>
  </si>
  <si>
    <t>Triggered by 500-unit Pilot success</t>
  </si>
  <si>
    <t>Series A Month</t>
  </si>
  <si>
    <t>Post-Pilot acceleration</t>
  </si>
  <si>
    <t>Series B Amount</t>
  </si>
  <si>
    <t>Regional mass scale trigger</t>
  </si>
  <si>
    <t>Series B Month</t>
  </si>
  <si>
    <t>Scale maturity phase</t>
  </si>
  <si>
    <t>Commercial</t>
  </si>
  <si>
    <t>Tier 1 Tag (Boutique &lt;1k)</t>
  </si>
  <si>
    <t>Direct to small rancher premium</t>
  </si>
  <si>
    <t>Tier 2 Tag (Standard Target)</t>
  </si>
  <si>
    <t>Core benchmark rate</t>
  </si>
  <si>
    <t>Tier 3 Tag (Volume 5k+)</t>
  </si>
  <si>
    <t>Regional co-ops bulk rate</t>
  </si>
  <si>
    <t>Tier 4 Tag (Enterprise 20k+)</t>
  </si>
  <si>
    <t>Provincial scale wholesale</t>
  </si>
  <si>
    <t>Leader Hub (T1 LoRa)</t>
  </si>
  <si>
    <t>Hardware only (Rancher-managed infra)</t>
  </si>
  <si>
    <t>Leader Hub (T2 Cellular)</t>
  </si>
  <si>
    <t>Hardware + 3-Yr Data Included</t>
  </si>
  <si>
    <t>Leader Hub (T3 Satellite)</t>
  </si>
  <si>
    <t>Hardware + 3-Yr Surgical NTN</t>
  </si>
  <si>
    <t>Smart Bolus Add-on</t>
  </si>
  <si>
    <t>Biological sensing module</t>
  </si>
  <si>
    <t>B2B Partner RevShare</t>
  </si>
  <si>
    <t>Agri-giant distributor cut on tags</t>
  </si>
  <si>
    <t>Volume Discount Trigger</t>
  </si>
  <si>
    <t>Threshold for Tier 3 pricing</t>
  </si>
  <si>
    <t>B2B2C Channel CAC</t>
  </si>
  <si>
    <t>Partner-subsidized Acquisition</t>
  </si>
  <si>
    <t>Annual SaaS Fee (Y4+) - LoRa</t>
  </si>
  <si>
    <t>USD/yr</t>
  </si>
  <si>
    <t>Own infrastructure discount</t>
  </si>
  <si>
    <t>Annual SaaS Fee (Y4+) - Terrestrial</t>
  </si>
  <si>
    <t>Standard managed cellular</t>
  </si>
  <si>
    <t>Annual SaaS Fee (Y4+) - NTN</t>
  </si>
  <si>
    <t>Premium managed satellite</t>
  </si>
  <si>
    <t>Premium ML Analytics Fee</t>
  </si>
  <si>
    <t>USD/mo</t>
  </si>
  <si>
    <t>Day-1 advanced recurring revenue</t>
  </si>
  <si>
    <t>Premium ML Adoption Rate</t>
  </si>
  <si>
    <t>Conservative subscription attach rate</t>
  </si>
  <si>
    <t>Insurance Add-on (Upsell)</t>
  </si>
  <si>
    <t>USD/head</t>
  </si>
  <si>
    <t>Loss protection platform fee</t>
  </si>
  <si>
    <t>Inventory</t>
  </si>
  <si>
    <t>Inventory Lead Time</t>
  </si>
  <si>
    <t>Months</t>
  </si>
  <si>
    <t>Time between PO and Revenue collection</t>
  </si>
  <si>
    <t>Pre-Payment Deposit</t>
  </si>
  <si>
    <t>Upfront cash for factory order</t>
  </si>
  <si>
    <t>Tag Replacement Rate</t>
  </si>
  <si>
    <t>Annual failure/loss provision</t>
  </si>
  <si>
    <t>Landed Multiplier</t>
  </si>
  <si>
    <t>Ratio</t>
  </si>
  <si>
    <t>High-Tariff LATAM Provision</t>
  </si>
  <si>
    <t>Domestic Last-Mile Logistics</t>
  </si>
  <si>
    <t>USD/unit</t>
  </si>
  <si>
    <t>Hub to Rancher regional shipping</t>
  </si>
  <si>
    <t>Connectivity</t>
  </si>
  <si>
    <t>Monogoto Platform Fee</t>
  </si>
  <si>
    <t>Per active SIM asset</t>
  </si>
  <si>
    <t>Cellular Price (MB)</t>
  </si>
  <si>
    <t>USD/MB</t>
  </si>
  <si>
    <t>Antel Uruguay Reference</t>
  </si>
  <si>
    <t>Payload Avg Size</t>
  </si>
  <si>
    <t>KB</t>
  </si>
  <si>
    <t>Standard Surgical Alert Packet</t>
  </si>
  <si>
    <t>Updates per Day</t>
  </si>
  <si>
    <t>Freq</t>
  </si>
  <si>
    <t>ANII Mandatory Regulatory Cadence</t>
  </si>
  <si>
    <t>Network Overhead</t>
  </si>
  <si>
    <t>Retries and ACK provisions</t>
  </si>
  <si>
    <t>Architecture</t>
  </si>
  <si>
    <t>Leader Density (Target)</t>
  </si>
  <si>
    <t>Dynamic 3% Base (Min 3 per 100-head herd)</t>
  </si>
  <si>
    <t>Min. HA Voters / Herd</t>
  </si>
  <si>
    <t>High Availability Floor</t>
  </si>
  <si>
    <t>Cloud Cost per Cow</t>
  </si>
  <si>
    <t>Edge-filtered AWS IoT Core</t>
  </si>
  <si>
    <t>OpEx / Burn</t>
  </si>
  <si>
    <t>Marketing Spend (Fix/Mo)</t>
  </si>
  <si>
    <t>Brand &amp; Events budget</t>
  </si>
  <si>
    <t>Key Team Bonus Pool</t>
  </si>
  <si>
    <t>Of base payroll (Activated Year 2+)</t>
  </si>
  <si>
    <t>General Contingency</t>
  </si>
  <si>
    <t>R&amp;D/Ops/FX Buffer</t>
  </si>
  <si>
    <t>Net Profit Tax</t>
  </si>
  <si>
    <t>Max Latam Corporate Stress Test</t>
  </si>
  <si>
    <t>Equipment CapEx / Hire</t>
  </si>
  <si>
    <t>One-off setup (Laptop/Tools/Desk)</t>
  </si>
  <si>
    <t>Office Base Rent</t>
  </si>
  <si>
    <t>Transitioned to 100% Variable Cowork Mode</t>
  </si>
  <si>
    <t>Office Rent per Head</t>
  </si>
  <si>
    <t>Sinergia.uy Cowork Seat Reference</t>
  </si>
  <si>
    <t>Scale Maturity</t>
  </si>
  <si>
    <t>Enterprise Blended ARPU</t>
  </si>
  <si>
    <t>True average tag price at 1M+ scale</t>
  </si>
  <si>
    <t>Factory BOM Discount (1M+)</t>
  </si>
  <si>
    <t>Raw component economies of scale</t>
  </si>
  <si>
    <t>Future Pre-Payment (500k+)</t>
  </si>
  <si>
    <t>Conservative supply chain credit terms</t>
  </si>
  <si>
    <t>Sea Freight Multiplier (500k+)</t>
  </si>
  <si>
    <t>Logistics optimization at volume</t>
  </si>
  <si>
    <t>Cloud Discount (1M+)</t>
  </si>
  <si>
    <t>AWS IoT hyper-scale drop</t>
  </si>
  <si>
    <t>Development</t>
  </si>
  <si>
    <t>NRE Phase 1: Ear-Tag (Mesh)</t>
  </si>
  <si>
    <t>LoRa/Sub-GHz node development</t>
  </si>
  <si>
    <t>NRE Phase 1: Cowbell (Cellular)</t>
  </si>
  <si>
    <t>Terrestrial gateway development</t>
  </si>
  <si>
    <t>Initial IP &amp; Patent Filings</t>
  </si>
  <si>
    <t>Core chassis/mesh legal protection</t>
  </si>
  <si>
    <t>Field Pilot Logistics (UY/AR)</t>
  </si>
  <si>
    <t>Stress testing &amp; Sacrificial pilot units</t>
  </si>
  <si>
    <t>Industrial Tooling (Molds)</t>
  </si>
  <si>
    <t>Consolidated into unit COGS provision</t>
  </si>
  <si>
    <t>Global Certifications (FCC/CE)</t>
  </si>
  <si>
    <t>Pre-launch regulatory validation (M10)</t>
  </si>
  <si>
    <t>Cloud/Sec Infrastructure Audit</t>
  </si>
  <si>
    <t>First-year operative hardening (M10)</t>
  </si>
  <si>
    <t>NRE Phase 2: NTN Upgrade Total</t>
  </si>
  <si>
    <t>3GPP Rel-17 Satellite integration</t>
  </si>
  <si>
    <t>NRE Phase 3: Smart Bolus Total</t>
  </si>
  <si>
    <t>Precision sensing expansion</t>
  </si>
  <si>
    <t>Launch Month: NTN</t>
  </si>
  <si>
    <t>Commercial availability of NTN leaders</t>
  </si>
  <si>
    <t>Launch Month: Bolus</t>
  </si>
  <si>
    <t>Commercial availability of smart bolus</t>
  </si>
  <si>
    <t>ROLE</t>
  </si>
  <si>
    <t>MONTHLY WAGE / SALARY</t>
  </si>
  <si>
    <t>Y0M1-3</t>
  </si>
  <si>
    <t>Y0M4-6</t>
  </si>
  <si>
    <t>Y1M1-3</t>
  </si>
  <si>
    <t>Y1M4-6</t>
  </si>
  <si>
    <t>Y1M7-9</t>
  </si>
  <si>
    <t>Y1M10-12</t>
  </si>
  <si>
    <t>Y2M1-3</t>
  </si>
  <si>
    <t>Y2M4-6</t>
  </si>
  <si>
    <t>Y2M7-9</t>
  </si>
  <si>
    <t>Y2M10-12</t>
  </si>
  <si>
    <t>Y3M1-3</t>
  </si>
  <si>
    <t>Y3M4-6</t>
  </si>
  <si>
    <t>Y3M7-9</t>
  </si>
  <si>
    <t>Y3M10-12</t>
  </si>
  <si>
    <t>Y4M1-3</t>
  </si>
  <si>
    <t>Y4M4-6</t>
  </si>
  <si>
    <t>Y4M7-9</t>
  </si>
  <si>
    <t>Y4M10-12</t>
  </si>
  <si>
    <t>Y5M1-3</t>
  </si>
  <si>
    <t>Y5M4-6</t>
  </si>
  <si>
    <t>Y5M7-9</t>
  </si>
  <si>
    <t>Y5M10-12</t>
  </si>
  <si>
    <t>CEO / CTO (Founder - Early Stage)</t>
  </si>
  <si>
    <t>CFO / Strategy (Co-Founder)</t>
  </si>
  <si>
    <t>Chief Operating Officer (COO)</t>
  </si>
  <si>
    <t>Chief Revenue Officer (CRO)</t>
  </si>
  <si>
    <t>Enterprise CEO (Pre-Exit)</t>
  </si>
  <si>
    <t>Hardware / RF Lead</t>
  </si>
  <si>
    <t>Senior Cloud Architect</t>
  </si>
  <si>
    <t>Senior Firmware Engineer</t>
  </si>
  <si>
    <t>Backend / API Engineer</t>
  </si>
  <si>
    <t>Frontend / Mobile Engineer</t>
  </si>
  <si>
    <t>Data Scientist (Cattle ML)</t>
  </si>
  <si>
    <t>QA &amp; Testing Engineer</t>
  </si>
  <si>
    <t>Supply Chain Manager</t>
  </si>
  <si>
    <t>Assembly &amp; Logistics Tech</t>
  </si>
  <si>
    <t>Regional B2B Director</t>
  </si>
  <si>
    <t>Partner Success Eng (FAE)</t>
  </si>
  <si>
    <t>B2B Channel Representative</t>
  </si>
  <si>
    <t>Customer Success Manager</t>
  </si>
  <si>
    <t>L1 Support Agent</t>
  </si>
  <si>
    <t>Marketing &amp; Content Lead</t>
  </si>
  <si>
    <t>Finance Controller</t>
  </si>
  <si>
    <t>HR &amp; Recruitment Lead</t>
  </si>
  <si>
    <t>Legal &amp; Compliance Counsel</t>
  </si>
  <si>
    <t>TOTAL MONTHLY PAYROLL EXPENDITURE</t>
  </si>
  <si>
    <t>TOTAL ACTIVE HEADCOUNT</t>
  </si>
  <si>
    <t>NEW HIRES (ONBOARDING)</t>
  </si>
  <si>
    <t>CATEGORY / COMPONENT</t>
  </si>
  <si>
    <t>MCU (Sub-GHz SoC)</t>
  </si>
  <si>
    <t>3-Axis Accelerometer</t>
  </si>
  <si>
    <t>NVM Flash Memory</t>
  </si>
  <si>
    <t>Battery Provision (TBD Spec)</t>
  </si>
  <si>
    <t>Flex Antenna Module</t>
  </si>
  <si>
    <t>IP69K Overmolded Chassis</t>
  </si>
  <si>
    <t>Stainless Steel Pin System</t>
  </si>
  <si>
    <t>Passive RFID Inlay (ISO 11784/5)</t>
  </si>
  <si>
    <t>Low-Power E-Paper Display (1.1")</t>
  </si>
  <si>
    <t>SMT Assembly &amp; AOI Lab</t>
  </si>
  <si>
    <t>Regulatory/Misc Provision</t>
  </si>
  <si>
    <t>TOTAL BOM</t>
  </si>
  <si>
    <t>LTE-M / NB-IoT Modem</t>
  </si>
  <si>
    <t>LoRa Gateway Radio</t>
  </si>
  <si>
    <t>MCU / App Processor</t>
  </si>
  <si>
    <t>PMIC &amp; Charge Controller</t>
  </si>
  <si>
    <t>Solar Panel (Rugged)</t>
  </si>
  <si>
    <t>Industrial Chassis Case</t>
  </si>
  <si>
    <t>Heavy-Duty Nylon Strap</t>
  </si>
  <si>
    <t>Resin Potting &amp; Assembly</t>
  </si>
  <si>
    <t>EOL Functional Testing</t>
  </si>
  <si>
    <t>PCBA Sat</t>
  </si>
  <si>
    <t>Ant Zenith</t>
  </si>
  <si>
    <t>Housing</t>
  </si>
  <si>
    <t>Calib</t>
  </si>
  <si>
    <t>PCBA Core</t>
  </si>
  <si>
    <t>Sensors</t>
  </si>
  <si>
    <t>Resin</t>
  </si>
  <si>
    <t>Period</t>
  </si>
  <si>
    <t>New Installs</t>
  </si>
  <si>
    <t>Active Fleet</t>
  </si>
  <si>
    <t>Hardware Revenue (Upfront)</t>
  </si>
  <si>
    <t>SaaS &amp; ML Revenue (Recurring)</t>
  </si>
  <si>
    <t>TOTAL NET B2B REVENUE</t>
  </si>
  <si>
    <t>BOM: Manufacturing &amp; Landed</t>
  </si>
  <si>
    <t>BOM: Domestic Logistics</t>
  </si>
  <si>
    <t>TOTAL INVENTORY OUTFLOW</t>
  </si>
  <si>
    <t>Base Payroll (Team Salaries)</t>
  </si>
  <si>
    <t>Team Equipment (Onboarding CapEx)</t>
  </si>
  <si>
    <t>Office &amp; Cowork Rent</t>
  </si>
  <si>
    <t>Marketing &amp; Acquisition (CAC)</t>
  </si>
  <si>
    <t>Recurrent R&amp;D (Lab/Tools/Updates)</t>
  </si>
  <si>
    <t>TOTAL OPEX (+15% CONTINGENCY)</t>
  </si>
  <si>
    <t>Data Connectivity &amp; Cloud</t>
  </si>
  <si>
    <t>Development &amp; R&amp;D Burn</t>
  </si>
  <si>
    <t>TOTAL MONTHLY EXPENDITURE (BURN)</t>
  </si>
  <si>
    <t>NET MONTHLY IMPACT (INCL. FUNDING)</t>
  </si>
  <si>
    <t>CUMULATIVE RUNWAY BALANCE</t>
  </si>
  <si>
    <t>CUMULATIVE TAX PAID (25%)</t>
  </si>
  <si>
    <t>ACCUMULATED RETAINED EARNINGS (NOL)</t>
  </si>
  <si>
    <t>Y0M1</t>
  </si>
  <si>
    <t>Y0M2</t>
  </si>
  <si>
    <t>Y0M3</t>
  </si>
  <si>
    <t>Y0M4</t>
  </si>
  <si>
    <t>Y0M5</t>
  </si>
  <si>
    <t>Y0M6</t>
  </si>
  <si>
    <t>Y1M1</t>
  </si>
  <si>
    <t>Y1M2</t>
  </si>
  <si>
    <t>Y1M3</t>
  </si>
  <si>
    <t>Y1M4</t>
  </si>
  <si>
    <t>Y1M5</t>
  </si>
  <si>
    <t>Y1M6</t>
  </si>
  <si>
    <t>Y1M7</t>
  </si>
  <si>
    <t>Y1M8</t>
  </si>
  <si>
    <t>Y1M9</t>
  </si>
  <si>
    <t>Y1M10</t>
  </si>
  <si>
    <t>Y1M11</t>
  </si>
  <si>
    <t>Y1M12</t>
  </si>
  <si>
    <t>Y2M1</t>
  </si>
  <si>
    <t>Y2M2</t>
  </si>
  <si>
    <t>Y2M3</t>
  </si>
  <si>
    <t>Y2M4</t>
  </si>
  <si>
    <t>Y2M5</t>
  </si>
  <si>
    <t>Y2M6</t>
  </si>
  <si>
    <t>Y2M7</t>
  </si>
  <si>
    <t>Y2M8</t>
  </si>
  <si>
    <t>Y2M9</t>
  </si>
  <si>
    <t>Y2M10</t>
  </si>
  <si>
    <t>Y2M11</t>
  </si>
  <si>
    <t>Y2M12</t>
  </si>
  <si>
    <t>Y3M1</t>
  </si>
  <si>
    <t>Y3M2</t>
  </si>
  <si>
    <t>Y3M3</t>
  </si>
  <si>
    <t>Y3M4</t>
  </si>
  <si>
    <t>Y3M5</t>
  </si>
  <si>
    <t>Y3M6</t>
  </si>
  <si>
    <t>Y3M7</t>
  </si>
  <si>
    <t>Y3M8</t>
  </si>
  <si>
    <t>Y3M9</t>
  </si>
  <si>
    <t>Y3M10</t>
  </si>
  <si>
    <t>Y3M11</t>
  </si>
  <si>
    <t>Y3M12</t>
  </si>
  <si>
    <t>Y4M1</t>
  </si>
  <si>
    <t>Y4M2</t>
  </si>
  <si>
    <t>Y4M3</t>
  </si>
  <si>
    <t>Y4M4</t>
  </si>
  <si>
    <t>Y4M5</t>
  </si>
  <si>
    <t>Y4M6</t>
  </si>
  <si>
    <t>Y4M7</t>
  </si>
  <si>
    <t>Y4M8</t>
  </si>
  <si>
    <t>Y4M9</t>
  </si>
  <si>
    <t>Y4M10</t>
  </si>
  <si>
    <t>Y4M11</t>
  </si>
  <si>
    <t>Y4M12</t>
  </si>
  <si>
    <t>Y5M1</t>
  </si>
  <si>
    <t>Y5M2</t>
  </si>
  <si>
    <t>Y5M3</t>
  </si>
  <si>
    <t>Y5M4</t>
  </si>
  <si>
    <t>Y5M5</t>
  </si>
  <si>
    <t>Y5M6</t>
  </si>
  <si>
    <t>Y5M7</t>
  </si>
  <si>
    <t>Y5M8</t>
  </si>
  <si>
    <t>Y5M9</t>
  </si>
  <si>
    <t>Y5M10</t>
  </si>
  <si>
    <t>Y5M11</t>
  </si>
  <si>
    <t>Y5M12</t>
  </si>
</sst>
</file>

<file path=xl/styles.xml><?xml version="1.0" encoding="utf-8"?>
<styleSheet xmlns="http://schemas.openxmlformats.org/spreadsheetml/2006/main">
  <numFmts count="6">
    <numFmt numFmtId="164" formatCode="0.0%"/>
    <numFmt numFmtId="165" formatCode="#,##0"/>
    <numFmt numFmtId="166" formatCode="&quot;USD&quot; #,##0.00"/>
    <numFmt numFmtId="167" formatCode="&quot;USD&quot; #,##0"/>
    <numFmt numFmtId="168" formatCode="0.00"/>
    <numFmt numFmtId="169" formatCode="&quot;USD&quot; 0.0000"/>
  </numFmts>
  <fonts count="4">
    <font>
      <sz val="11"/>
      <color theme="1"/>
      <name val="Calibri"/>
      <family val="2"/>
      <scheme val="minor"/>
    </font>
    <font>
      <b/>
      <sz val="24"/>
      <color rgb="FF4F46E5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11827"/>
        <bgColor indexed="64"/>
      </patternFill>
    </fill>
    <fill>
      <patternFill patternType="solid">
        <fgColor rgb="FFD1FAE5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10B98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4" borderId="0" xfId="0" applyFont="1" applyFill="1"/>
    <xf numFmtId="0" fontId="3" fillId="0" borderId="1" xfId="0" applyFont="1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2" fillId="5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168" fontId="0" fillId="0" borderId="1" xfId="0" applyNumberFormat="1" applyBorder="1"/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Scale Trajectory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Active Units (Scale)</c:v>
          </c:tx>
          <c:spPr>
            <a:solidFill>
              <a:srgbClr val="6366F1"/>
            </a:solidFill>
          </c:spPr>
          <c:cat>
            <c:strRef>
              <c:f>Monthly_Cash_Flow!$B$2:$BO$2</c:f>
              <c:strCache>
                <c:ptCount val="66"/>
                <c:pt idx="0">
                  <c:v>Y0M1</c:v>
                </c:pt>
                <c:pt idx="1">
                  <c:v>Y0M2</c:v>
                </c:pt>
                <c:pt idx="2">
                  <c:v>Y0M3</c:v>
                </c:pt>
                <c:pt idx="3">
                  <c:v>Y0M4</c:v>
                </c:pt>
                <c:pt idx="4">
                  <c:v>Y0M5</c:v>
                </c:pt>
                <c:pt idx="5">
                  <c:v>Y0M6</c:v>
                </c:pt>
                <c:pt idx="6">
                  <c:v>Y1M1</c:v>
                </c:pt>
                <c:pt idx="7">
                  <c:v>Y1M2</c:v>
                </c:pt>
                <c:pt idx="8">
                  <c:v>Y1M3</c:v>
                </c:pt>
                <c:pt idx="9">
                  <c:v>Y1M4</c:v>
                </c:pt>
                <c:pt idx="10">
                  <c:v>Y1M5</c:v>
                </c:pt>
                <c:pt idx="11">
                  <c:v>Y1M6</c:v>
                </c:pt>
                <c:pt idx="12">
                  <c:v>Y1M7</c:v>
                </c:pt>
                <c:pt idx="13">
                  <c:v>Y1M8</c:v>
                </c:pt>
                <c:pt idx="14">
                  <c:v>Y1M9</c:v>
                </c:pt>
                <c:pt idx="15">
                  <c:v>Y1M10</c:v>
                </c:pt>
                <c:pt idx="16">
                  <c:v>Y1M11</c:v>
                </c:pt>
                <c:pt idx="17">
                  <c:v>Y1M12</c:v>
                </c:pt>
                <c:pt idx="18">
                  <c:v>Y2M1</c:v>
                </c:pt>
                <c:pt idx="19">
                  <c:v>Y2M2</c:v>
                </c:pt>
                <c:pt idx="20">
                  <c:v>Y2M3</c:v>
                </c:pt>
                <c:pt idx="21">
                  <c:v>Y2M4</c:v>
                </c:pt>
                <c:pt idx="22">
                  <c:v>Y2M5</c:v>
                </c:pt>
                <c:pt idx="23">
                  <c:v>Y2M6</c:v>
                </c:pt>
                <c:pt idx="24">
                  <c:v>Y2M7</c:v>
                </c:pt>
                <c:pt idx="25">
                  <c:v>Y2M8</c:v>
                </c:pt>
                <c:pt idx="26">
                  <c:v>Y2M9</c:v>
                </c:pt>
                <c:pt idx="27">
                  <c:v>Y2M10</c:v>
                </c:pt>
                <c:pt idx="28">
                  <c:v>Y2M11</c:v>
                </c:pt>
                <c:pt idx="29">
                  <c:v>Y2M12</c:v>
                </c:pt>
                <c:pt idx="30">
                  <c:v>Y3M1</c:v>
                </c:pt>
                <c:pt idx="31">
                  <c:v>Y3M2</c:v>
                </c:pt>
                <c:pt idx="32">
                  <c:v>Y3M3</c:v>
                </c:pt>
                <c:pt idx="33">
                  <c:v>Y3M4</c:v>
                </c:pt>
                <c:pt idx="34">
                  <c:v>Y3M5</c:v>
                </c:pt>
                <c:pt idx="35">
                  <c:v>Y3M6</c:v>
                </c:pt>
                <c:pt idx="36">
                  <c:v>Y3M7</c:v>
                </c:pt>
                <c:pt idx="37">
                  <c:v>Y3M8</c:v>
                </c:pt>
                <c:pt idx="38">
                  <c:v>Y3M9</c:v>
                </c:pt>
                <c:pt idx="39">
                  <c:v>Y3M10</c:v>
                </c:pt>
                <c:pt idx="40">
                  <c:v>Y3M11</c:v>
                </c:pt>
                <c:pt idx="41">
                  <c:v>Y3M12</c:v>
                </c:pt>
                <c:pt idx="42">
                  <c:v>Y4M1</c:v>
                </c:pt>
                <c:pt idx="43">
                  <c:v>Y4M2</c:v>
                </c:pt>
                <c:pt idx="44">
                  <c:v>Y4M3</c:v>
                </c:pt>
                <c:pt idx="45">
                  <c:v>Y4M4</c:v>
                </c:pt>
                <c:pt idx="46">
                  <c:v>Y4M5</c:v>
                </c:pt>
                <c:pt idx="47">
                  <c:v>Y4M6</c:v>
                </c:pt>
                <c:pt idx="48">
                  <c:v>Y4M7</c:v>
                </c:pt>
                <c:pt idx="49">
                  <c:v>Y4M8</c:v>
                </c:pt>
                <c:pt idx="50">
                  <c:v>Y4M9</c:v>
                </c:pt>
                <c:pt idx="51">
                  <c:v>Y4M10</c:v>
                </c:pt>
                <c:pt idx="52">
                  <c:v>Y4M11</c:v>
                </c:pt>
                <c:pt idx="53">
                  <c:v>Y4M12</c:v>
                </c:pt>
                <c:pt idx="54">
                  <c:v>Y5M1</c:v>
                </c:pt>
                <c:pt idx="55">
                  <c:v>Y5M2</c:v>
                </c:pt>
                <c:pt idx="56">
                  <c:v>Y5M3</c:v>
                </c:pt>
                <c:pt idx="57">
                  <c:v>Y5M4</c:v>
                </c:pt>
                <c:pt idx="58">
                  <c:v>Y5M5</c:v>
                </c:pt>
                <c:pt idx="59">
                  <c:v>Y5M6</c:v>
                </c:pt>
                <c:pt idx="60">
                  <c:v>Y5M7</c:v>
                </c:pt>
                <c:pt idx="61">
                  <c:v>Y5M8</c:v>
                </c:pt>
                <c:pt idx="62">
                  <c:v>Y5M9</c:v>
                </c:pt>
                <c:pt idx="63">
                  <c:v>Y5M10</c:v>
                </c:pt>
                <c:pt idx="64">
                  <c:v>Y5M11</c:v>
                </c:pt>
                <c:pt idx="65">
                  <c:v>Y5M12</c:v>
                </c:pt>
              </c:strCache>
            </c:strRef>
          </c:cat>
          <c:val>
            <c:numRef>
              <c:f>Monthly_Cash_Flow!$B$4:$BO$4</c:f>
              <c:numCache>
                <c:formatCode>General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166</c:v>
                </c:pt>
                <c:pt idx="7">
                  <c:v>333</c:v>
                </c:pt>
                <c:pt idx="8">
                  <c:v>500</c:v>
                </c:pt>
                <c:pt idx="9">
                  <c:v>1555</c:v>
                </c:pt>
                <c:pt idx="10">
                  <c:v>2611</c:v>
                </c:pt>
                <c:pt idx="11">
                  <c:v>3666</c:v>
                </c:pt>
                <c:pt idx="12">
                  <c:v>4722</c:v>
                </c:pt>
                <c:pt idx="13">
                  <c:v>5777</c:v>
                </c:pt>
                <c:pt idx="14">
                  <c:v>6833</c:v>
                </c:pt>
                <c:pt idx="15">
                  <c:v>7888</c:v>
                </c:pt>
                <c:pt idx="16">
                  <c:v>8944</c:v>
                </c:pt>
                <c:pt idx="17">
                  <c:v>10000</c:v>
                </c:pt>
                <c:pt idx="18">
                  <c:v>17500</c:v>
                </c:pt>
                <c:pt idx="19">
                  <c:v>25000</c:v>
                </c:pt>
                <c:pt idx="20">
                  <c:v>32500</c:v>
                </c:pt>
                <c:pt idx="21">
                  <c:v>40000</c:v>
                </c:pt>
                <c:pt idx="22">
                  <c:v>47500</c:v>
                </c:pt>
                <c:pt idx="23">
                  <c:v>55000</c:v>
                </c:pt>
                <c:pt idx="24">
                  <c:v>62500</c:v>
                </c:pt>
                <c:pt idx="25">
                  <c:v>70000</c:v>
                </c:pt>
                <c:pt idx="26">
                  <c:v>77500</c:v>
                </c:pt>
                <c:pt idx="27">
                  <c:v>85000</c:v>
                </c:pt>
                <c:pt idx="28">
                  <c:v>92500</c:v>
                </c:pt>
                <c:pt idx="29">
                  <c:v>100000</c:v>
                </c:pt>
                <c:pt idx="30">
                  <c:v>133333</c:v>
                </c:pt>
                <c:pt idx="31">
                  <c:v>166666</c:v>
                </c:pt>
                <c:pt idx="32">
                  <c:v>200000</c:v>
                </c:pt>
                <c:pt idx="33">
                  <c:v>233333</c:v>
                </c:pt>
                <c:pt idx="34">
                  <c:v>266666</c:v>
                </c:pt>
                <c:pt idx="35">
                  <c:v>300000</c:v>
                </c:pt>
                <c:pt idx="36">
                  <c:v>333333</c:v>
                </c:pt>
                <c:pt idx="37">
                  <c:v>366666</c:v>
                </c:pt>
                <c:pt idx="38">
                  <c:v>400000</c:v>
                </c:pt>
                <c:pt idx="39">
                  <c:v>433333</c:v>
                </c:pt>
                <c:pt idx="40">
                  <c:v>466666</c:v>
                </c:pt>
                <c:pt idx="41">
                  <c:v>500000</c:v>
                </c:pt>
                <c:pt idx="42">
                  <c:v>558333</c:v>
                </c:pt>
                <c:pt idx="43">
                  <c:v>616666</c:v>
                </c:pt>
                <c:pt idx="44">
                  <c:v>675000</c:v>
                </c:pt>
                <c:pt idx="45">
                  <c:v>733333</c:v>
                </c:pt>
                <c:pt idx="46">
                  <c:v>791666</c:v>
                </c:pt>
                <c:pt idx="47">
                  <c:v>850000</c:v>
                </c:pt>
                <c:pt idx="48">
                  <c:v>908333</c:v>
                </c:pt>
                <c:pt idx="49">
                  <c:v>966666</c:v>
                </c:pt>
                <c:pt idx="50">
                  <c:v>1025000</c:v>
                </c:pt>
                <c:pt idx="51">
                  <c:v>1083333</c:v>
                </c:pt>
                <c:pt idx="52">
                  <c:v>1141666</c:v>
                </c:pt>
                <c:pt idx="53">
                  <c:v>1200000</c:v>
                </c:pt>
                <c:pt idx="54">
                  <c:v>1308333</c:v>
                </c:pt>
                <c:pt idx="55">
                  <c:v>1416666</c:v>
                </c:pt>
                <c:pt idx="56">
                  <c:v>1525000</c:v>
                </c:pt>
                <c:pt idx="57">
                  <c:v>1633333</c:v>
                </c:pt>
                <c:pt idx="58">
                  <c:v>1741666</c:v>
                </c:pt>
                <c:pt idx="59">
                  <c:v>1850000</c:v>
                </c:pt>
                <c:pt idx="60">
                  <c:v>1958333</c:v>
                </c:pt>
                <c:pt idx="61">
                  <c:v>2066666</c:v>
                </c:pt>
                <c:pt idx="62">
                  <c:v>2175000</c:v>
                </c:pt>
                <c:pt idx="63">
                  <c:v>2283333</c:v>
                </c:pt>
                <c:pt idx="64">
                  <c:v>2391666</c:v>
                </c:pt>
                <c:pt idx="65">
                  <c:v>2500000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Revenue Momentum (Post-RevShare)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Net B2B Revenue</c:v>
          </c:tx>
          <c:spPr>
            <a:ln w="38100">
              <a:solidFill>
                <a:srgbClr val="10B981"/>
              </a:solidFill>
            </a:ln>
          </c:spPr>
          <c:marker>
            <c:symbol val="none"/>
          </c:marker>
          <c:cat>
            <c:strRef>
              <c:f>Monthly_Cash_Flow!$B$2:$BO$2</c:f>
              <c:strCache>
                <c:ptCount val="66"/>
                <c:pt idx="0">
                  <c:v>Y0M1</c:v>
                </c:pt>
                <c:pt idx="1">
                  <c:v>Y0M2</c:v>
                </c:pt>
                <c:pt idx="2">
                  <c:v>Y0M3</c:v>
                </c:pt>
                <c:pt idx="3">
                  <c:v>Y0M4</c:v>
                </c:pt>
                <c:pt idx="4">
                  <c:v>Y0M5</c:v>
                </c:pt>
                <c:pt idx="5">
                  <c:v>Y0M6</c:v>
                </c:pt>
                <c:pt idx="6">
                  <c:v>Y1M1</c:v>
                </c:pt>
                <c:pt idx="7">
                  <c:v>Y1M2</c:v>
                </c:pt>
                <c:pt idx="8">
                  <c:v>Y1M3</c:v>
                </c:pt>
                <c:pt idx="9">
                  <c:v>Y1M4</c:v>
                </c:pt>
                <c:pt idx="10">
                  <c:v>Y1M5</c:v>
                </c:pt>
                <c:pt idx="11">
                  <c:v>Y1M6</c:v>
                </c:pt>
                <c:pt idx="12">
                  <c:v>Y1M7</c:v>
                </c:pt>
                <c:pt idx="13">
                  <c:v>Y1M8</c:v>
                </c:pt>
                <c:pt idx="14">
                  <c:v>Y1M9</c:v>
                </c:pt>
                <c:pt idx="15">
                  <c:v>Y1M10</c:v>
                </c:pt>
                <c:pt idx="16">
                  <c:v>Y1M11</c:v>
                </c:pt>
                <c:pt idx="17">
                  <c:v>Y1M12</c:v>
                </c:pt>
                <c:pt idx="18">
                  <c:v>Y2M1</c:v>
                </c:pt>
                <c:pt idx="19">
                  <c:v>Y2M2</c:v>
                </c:pt>
                <c:pt idx="20">
                  <c:v>Y2M3</c:v>
                </c:pt>
                <c:pt idx="21">
                  <c:v>Y2M4</c:v>
                </c:pt>
                <c:pt idx="22">
                  <c:v>Y2M5</c:v>
                </c:pt>
                <c:pt idx="23">
                  <c:v>Y2M6</c:v>
                </c:pt>
                <c:pt idx="24">
                  <c:v>Y2M7</c:v>
                </c:pt>
                <c:pt idx="25">
                  <c:v>Y2M8</c:v>
                </c:pt>
                <c:pt idx="26">
                  <c:v>Y2M9</c:v>
                </c:pt>
                <c:pt idx="27">
                  <c:v>Y2M10</c:v>
                </c:pt>
                <c:pt idx="28">
                  <c:v>Y2M11</c:v>
                </c:pt>
                <c:pt idx="29">
                  <c:v>Y2M12</c:v>
                </c:pt>
                <c:pt idx="30">
                  <c:v>Y3M1</c:v>
                </c:pt>
                <c:pt idx="31">
                  <c:v>Y3M2</c:v>
                </c:pt>
                <c:pt idx="32">
                  <c:v>Y3M3</c:v>
                </c:pt>
                <c:pt idx="33">
                  <c:v>Y3M4</c:v>
                </c:pt>
                <c:pt idx="34">
                  <c:v>Y3M5</c:v>
                </c:pt>
                <c:pt idx="35">
                  <c:v>Y3M6</c:v>
                </c:pt>
                <c:pt idx="36">
                  <c:v>Y3M7</c:v>
                </c:pt>
                <c:pt idx="37">
                  <c:v>Y3M8</c:v>
                </c:pt>
                <c:pt idx="38">
                  <c:v>Y3M9</c:v>
                </c:pt>
                <c:pt idx="39">
                  <c:v>Y3M10</c:v>
                </c:pt>
                <c:pt idx="40">
                  <c:v>Y3M11</c:v>
                </c:pt>
                <c:pt idx="41">
                  <c:v>Y3M12</c:v>
                </c:pt>
                <c:pt idx="42">
                  <c:v>Y4M1</c:v>
                </c:pt>
                <c:pt idx="43">
                  <c:v>Y4M2</c:v>
                </c:pt>
                <c:pt idx="44">
                  <c:v>Y4M3</c:v>
                </c:pt>
                <c:pt idx="45">
                  <c:v>Y4M4</c:v>
                </c:pt>
                <c:pt idx="46">
                  <c:v>Y4M5</c:v>
                </c:pt>
                <c:pt idx="47">
                  <c:v>Y4M6</c:v>
                </c:pt>
                <c:pt idx="48">
                  <c:v>Y4M7</c:v>
                </c:pt>
                <c:pt idx="49">
                  <c:v>Y4M8</c:v>
                </c:pt>
                <c:pt idx="50">
                  <c:v>Y4M9</c:v>
                </c:pt>
                <c:pt idx="51">
                  <c:v>Y4M10</c:v>
                </c:pt>
                <c:pt idx="52">
                  <c:v>Y4M11</c:v>
                </c:pt>
                <c:pt idx="53">
                  <c:v>Y4M12</c:v>
                </c:pt>
                <c:pt idx="54">
                  <c:v>Y5M1</c:v>
                </c:pt>
                <c:pt idx="55">
                  <c:v>Y5M2</c:v>
                </c:pt>
                <c:pt idx="56">
                  <c:v>Y5M3</c:v>
                </c:pt>
                <c:pt idx="57">
                  <c:v>Y5M4</c:v>
                </c:pt>
                <c:pt idx="58">
                  <c:v>Y5M5</c:v>
                </c:pt>
                <c:pt idx="59">
                  <c:v>Y5M6</c:v>
                </c:pt>
                <c:pt idx="60">
                  <c:v>Y5M7</c:v>
                </c:pt>
                <c:pt idx="61">
                  <c:v>Y5M8</c:v>
                </c:pt>
                <c:pt idx="62">
                  <c:v>Y5M9</c:v>
                </c:pt>
                <c:pt idx="63">
                  <c:v>Y5M10</c:v>
                </c:pt>
                <c:pt idx="64">
                  <c:v>Y5M11</c:v>
                </c:pt>
                <c:pt idx="65">
                  <c:v>Y5M12</c:v>
                </c:pt>
              </c:strCache>
            </c:strRef>
          </c:cat>
          <c:val>
            <c:numRef>
              <c:f>Monthly_Cash_Flow!$B$7:$BO$7</c:f>
              <c:numCache>
                <c:formatCode>General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ser>
          <c:idx val="1"/>
          <c:order val="1"/>
          <c:tx>
            <c:v>Total Burn (Outflow)</c:v>
          </c:tx>
          <c:spPr>
            <a:ln>
              <a:solidFill>
                <a:srgbClr val="EF4444"/>
              </a:solidFill>
              <a:prstDash val="dash"/>
            </a:ln>
          </c:spPr>
          <c:marker>
            <c:symbol val="none"/>
          </c:marker>
          <c:cat>
            <c:strRef>
              <c:f>Monthly_Cash_Flow!$B$2:$BO$2</c:f>
              <c:strCache>
                <c:ptCount val="66"/>
                <c:pt idx="0">
                  <c:v>Y0M1</c:v>
                </c:pt>
                <c:pt idx="1">
                  <c:v>Y0M2</c:v>
                </c:pt>
                <c:pt idx="2">
                  <c:v>Y0M3</c:v>
                </c:pt>
                <c:pt idx="3">
                  <c:v>Y0M4</c:v>
                </c:pt>
                <c:pt idx="4">
                  <c:v>Y0M5</c:v>
                </c:pt>
                <c:pt idx="5">
                  <c:v>Y0M6</c:v>
                </c:pt>
                <c:pt idx="6">
                  <c:v>Y1M1</c:v>
                </c:pt>
                <c:pt idx="7">
                  <c:v>Y1M2</c:v>
                </c:pt>
                <c:pt idx="8">
                  <c:v>Y1M3</c:v>
                </c:pt>
                <c:pt idx="9">
                  <c:v>Y1M4</c:v>
                </c:pt>
                <c:pt idx="10">
                  <c:v>Y1M5</c:v>
                </c:pt>
                <c:pt idx="11">
                  <c:v>Y1M6</c:v>
                </c:pt>
                <c:pt idx="12">
                  <c:v>Y1M7</c:v>
                </c:pt>
                <c:pt idx="13">
                  <c:v>Y1M8</c:v>
                </c:pt>
                <c:pt idx="14">
                  <c:v>Y1M9</c:v>
                </c:pt>
                <c:pt idx="15">
                  <c:v>Y1M10</c:v>
                </c:pt>
                <c:pt idx="16">
                  <c:v>Y1M11</c:v>
                </c:pt>
                <c:pt idx="17">
                  <c:v>Y1M12</c:v>
                </c:pt>
                <c:pt idx="18">
                  <c:v>Y2M1</c:v>
                </c:pt>
                <c:pt idx="19">
                  <c:v>Y2M2</c:v>
                </c:pt>
                <c:pt idx="20">
                  <c:v>Y2M3</c:v>
                </c:pt>
                <c:pt idx="21">
                  <c:v>Y2M4</c:v>
                </c:pt>
                <c:pt idx="22">
                  <c:v>Y2M5</c:v>
                </c:pt>
                <c:pt idx="23">
                  <c:v>Y2M6</c:v>
                </c:pt>
                <c:pt idx="24">
                  <c:v>Y2M7</c:v>
                </c:pt>
                <c:pt idx="25">
                  <c:v>Y2M8</c:v>
                </c:pt>
                <c:pt idx="26">
                  <c:v>Y2M9</c:v>
                </c:pt>
                <c:pt idx="27">
                  <c:v>Y2M10</c:v>
                </c:pt>
                <c:pt idx="28">
                  <c:v>Y2M11</c:v>
                </c:pt>
                <c:pt idx="29">
                  <c:v>Y2M12</c:v>
                </c:pt>
                <c:pt idx="30">
                  <c:v>Y3M1</c:v>
                </c:pt>
                <c:pt idx="31">
                  <c:v>Y3M2</c:v>
                </c:pt>
                <c:pt idx="32">
                  <c:v>Y3M3</c:v>
                </c:pt>
                <c:pt idx="33">
                  <c:v>Y3M4</c:v>
                </c:pt>
                <c:pt idx="34">
                  <c:v>Y3M5</c:v>
                </c:pt>
                <c:pt idx="35">
                  <c:v>Y3M6</c:v>
                </c:pt>
                <c:pt idx="36">
                  <c:v>Y3M7</c:v>
                </c:pt>
                <c:pt idx="37">
                  <c:v>Y3M8</c:v>
                </c:pt>
                <c:pt idx="38">
                  <c:v>Y3M9</c:v>
                </c:pt>
                <c:pt idx="39">
                  <c:v>Y3M10</c:v>
                </c:pt>
                <c:pt idx="40">
                  <c:v>Y3M11</c:v>
                </c:pt>
                <c:pt idx="41">
                  <c:v>Y3M12</c:v>
                </c:pt>
                <c:pt idx="42">
                  <c:v>Y4M1</c:v>
                </c:pt>
                <c:pt idx="43">
                  <c:v>Y4M2</c:v>
                </c:pt>
                <c:pt idx="44">
                  <c:v>Y4M3</c:v>
                </c:pt>
                <c:pt idx="45">
                  <c:v>Y4M4</c:v>
                </c:pt>
                <c:pt idx="46">
                  <c:v>Y4M5</c:v>
                </c:pt>
                <c:pt idx="47">
                  <c:v>Y4M6</c:v>
                </c:pt>
                <c:pt idx="48">
                  <c:v>Y4M7</c:v>
                </c:pt>
                <c:pt idx="49">
                  <c:v>Y4M8</c:v>
                </c:pt>
                <c:pt idx="50">
                  <c:v>Y4M9</c:v>
                </c:pt>
                <c:pt idx="51">
                  <c:v>Y4M10</c:v>
                </c:pt>
                <c:pt idx="52">
                  <c:v>Y4M11</c:v>
                </c:pt>
                <c:pt idx="53">
                  <c:v>Y4M12</c:v>
                </c:pt>
                <c:pt idx="54">
                  <c:v>Y5M1</c:v>
                </c:pt>
                <c:pt idx="55">
                  <c:v>Y5M2</c:v>
                </c:pt>
                <c:pt idx="56">
                  <c:v>Y5M3</c:v>
                </c:pt>
                <c:pt idx="57">
                  <c:v>Y5M4</c:v>
                </c:pt>
                <c:pt idx="58">
                  <c:v>Y5M5</c:v>
                </c:pt>
                <c:pt idx="59">
                  <c:v>Y5M6</c:v>
                </c:pt>
                <c:pt idx="60">
                  <c:v>Y5M7</c:v>
                </c:pt>
                <c:pt idx="61">
                  <c:v>Y5M8</c:v>
                </c:pt>
                <c:pt idx="62">
                  <c:v>Y5M9</c:v>
                </c:pt>
                <c:pt idx="63">
                  <c:v>Y5M10</c:v>
                </c:pt>
                <c:pt idx="64">
                  <c:v>Y5M11</c:v>
                </c:pt>
                <c:pt idx="65">
                  <c:v>Y5M12</c:v>
                </c:pt>
              </c:strCache>
            </c:strRef>
          </c:cat>
          <c:val>
            <c:numRef>
              <c:f>Monthly_Cash_Flow!$B$19:$BO$19</c:f>
              <c:numCache>
                <c:formatCode>General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Cash Flow Pathway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Venture Runway Position</c:v>
          </c:tx>
          <c:spPr>
            <a:ln w="50800">
              <a:solidFill>
                <a:srgbClr val="3B82F6"/>
              </a:solidFill>
            </a:ln>
          </c:spPr>
          <c:marker>
            <c:symbol val="none"/>
          </c:marker>
          <c:cat>
            <c:strRef>
              <c:f>Monthly_Cash_Flow!$B$2:$BO$2</c:f>
              <c:strCache>
                <c:ptCount val="66"/>
                <c:pt idx="0">
                  <c:v>Y0M1</c:v>
                </c:pt>
                <c:pt idx="1">
                  <c:v>Y0M2</c:v>
                </c:pt>
                <c:pt idx="2">
                  <c:v>Y0M3</c:v>
                </c:pt>
                <c:pt idx="3">
                  <c:v>Y0M4</c:v>
                </c:pt>
                <c:pt idx="4">
                  <c:v>Y0M5</c:v>
                </c:pt>
                <c:pt idx="5">
                  <c:v>Y0M6</c:v>
                </c:pt>
                <c:pt idx="6">
                  <c:v>Y1M1</c:v>
                </c:pt>
                <c:pt idx="7">
                  <c:v>Y1M2</c:v>
                </c:pt>
                <c:pt idx="8">
                  <c:v>Y1M3</c:v>
                </c:pt>
                <c:pt idx="9">
                  <c:v>Y1M4</c:v>
                </c:pt>
                <c:pt idx="10">
                  <c:v>Y1M5</c:v>
                </c:pt>
                <c:pt idx="11">
                  <c:v>Y1M6</c:v>
                </c:pt>
                <c:pt idx="12">
                  <c:v>Y1M7</c:v>
                </c:pt>
                <c:pt idx="13">
                  <c:v>Y1M8</c:v>
                </c:pt>
                <c:pt idx="14">
                  <c:v>Y1M9</c:v>
                </c:pt>
                <c:pt idx="15">
                  <c:v>Y1M10</c:v>
                </c:pt>
                <c:pt idx="16">
                  <c:v>Y1M11</c:v>
                </c:pt>
                <c:pt idx="17">
                  <c:v>Y1M12</c:v>
                </c:pt>
                <c:pt idx="18">
                  <c:v>Y2M1</c:v>
                </c:pt>
                <c:pt idx="19">
                  <c:v>Y2M2</c:v>
                </c:pt>
                <c:pt idx="20">
                  <c:v>Y2M3</c:v>
                </c:pt>
                <c:pt idx="21">
                  <c:v>Y2M4</c:v>
                </c:pt>
                <c:pt idx="22">
                  <c:v>Y2M5</c:v>
                </c:pt>
                <c:pt idx="23">
                  <c:v>Y2M6</c:v>
                </c:pt>
                <c:pt idx="24">
                  <c:v>Y2M7</c:v>
                </c:pt>
                <c:pt idx="25">
                  <c:v>Y2M8</c:v>
                </c:pt>
                <c:pt idx="26">
                  <c:v>Y2M9</c:v>
                </c:pt>
                <c:pt idx="27">
                  <c:v>Y2M10</c:v>
                </c:pt>
                <c:pt idx="28">
                  <c:v>Y2M11</c:v>
                </c:pt>
                <c:pt idx="29">
                  <c:v>Y2M12</c:v>
                </c:pt>
                <c:pt idx="30">
                  <c:v>Y3M1</c:v>
                </c:pt>
                <c:pt idx="31">
                  <c:v>Y3M2</c:v>
                </c:pt>
                <c:pt idx="32">
                  <c:v>Y3M3</c:v>
                </c:pt>
                <c:pt idx="33">
                  <c:v>Y3M4</c:v>
                </c:pt>
                <c:pt idx="34">
                  <c:v>Y3M5</c:v>
                </c:pt>
                <c:pt idx="35">
                  <c:v>Y3M6</c:v>
                </c:pt>
                <c:pt idx="36">
                  <c:v>Y3M7</c:v>
                </c:pt>
                <c:pt idx="37">
                  <c:v>Y3M8</c:v>
                </c:pt>
                <c:pt idx="38">
                  <c:v>Y3M9</c:v>
                </c:pt>
                <c:pt idx="39">
                  <c:v>Y3M10</c:v>
                </c:pt>
                <c:pt idx="40">
                  <c:v>Y3M11</c:v>
                </c:pt>
                <c:pt idx="41">
                  <c:v>Y3M12</c:v>
                </c:pt>
                <c:pt idx="42">
                  <c:v>Y4M1</c:v>
                </c:pt>
                <c:pt idx="43">
                  <c:v>Y4M2</c:v>
                </c:pt>
                <c:pt idx="44">
                  <c:v>Y4M3</c:v>
                </c:pt>
                <c:pt idx="45">
                  <c:v>Y4M4</c:v>
                </c:pt>
                <c:pt idx="46">
                  <c:v>Y4M5</c:v>
                </c:pt>
                <c:pt idx="47">
                  <c:v>Y4M6</c:v>
                </c:pt>
                <c:pt idx="48">
                  <c:v>Y4M7</c:v>
                </c:pt>
                <c:pt idx="49">
                  <c:v>Y4M8</c:v>
                </c:pt>
                <c:pt idx="50">
                  <c:v>Y4M9</c:v>
                </c:pt>
                <c:pt idx="51">
                  <c:v>Y4M10</c:v>
                </c:pt>
                <c:pt idx="52">
                  <c:v>Y4M11</c:v>
                </c:pt>
                <c:pt idx="53">
                  <c:v>Y4M12</c:v>
                </c:pt>
                <c:pt idx="54">
                  <c:v>Y5M1</c:v>
                </c:pt>
                <c:pt idx="55">
                  <c:v>Y5M2</c:v>
                </c:pt>
                <c:pt idx="56">
                  <c:v>Y5M3</c:v>
                </c:pt>
                <c:pt idx="57">
                  <c:v>Y5M4</c:v>
                </c:pt>
                <c:pt idx="58">
                  <c:v>Y5M5</c:v>
                </c:pt>
                <c:pt idx="59">
                  <c:v>Y5M6</c:v>
                </c:pt>
                <c:pt idx="60">
                  <c:v>Y5M7</c:v>
                </c:pt>
                <c:pt idx="61">
                  <c:v>Y5M8</c:v>
                </c:pt>
                <c:pt idx="62">
                  <c:v>Y5M9</c:v>
                </c:pt>
                <c:pt idx="63">
                  <c:v>Y5M10</c:v>
                </c:pt>
                <c:pt idx="64">
                  <c:v>Y5M11</c:v>
                </c:pt>
                <c:pt idx="65">
                  <c:v>Y5M12</c:v>
                </c:pt>
              </c:strCache>
            </c:strRef>
          </c:cat>
          <c:val>
            <c:numRef>
              <c:f>Monthly_Cash_Flow!$B$21:$BO$21</c:f>
              <c:numCache>
                <c:formatCode>General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838200</xdr:colOff>
      <xdr:row>38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3</xdr:col>
      <xdr:colOff>838200</xdr:colOff>
      <xdr:row>60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3</xdr:col>
      <xdr:colOff>838200</xdr:colOff>
      <xdr:row>82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workbookViewId="0"/>
  </sheetViews>
  <sheetFormatPr defaultRowHeight="15"/>
  <cols>
    <col min="1" max="1" width="35.7109375" customWidth="1"/>
    <col min="2" max="4" width="20.7109375" customWidth="1"/>
  </cols>
  <sheetData>
    <row r="1" spans="1:4">
      <c r="A1" s="1" t="s">
        <v>0</v>
      </c>
    </row>
    <row r="2" spans="1:4">
      <c r="A2" t="s">
        <v>1</v>
      </c>
    </row>
    <row r="4" spans="1:4">
      <c r="A4" s="2" t="s">
        <v>2</v>
      </c>
      <c r="B4" s="2" t="s">
        <v>3</v>
      </c>
      <c r="C4" s="2" t="s">
        <v>4</v>
      </c>
    </row>
    <row r="5" spans="1:4">
      <c r="A5" s="3" t="s">
        <v>5</v>
      </c>
      <c r="B5" s="4">
        <v>500</v>
      </c>
      <c r="C5" t="s">
        <v>6</v>
      </c>
    </row>
    <row r="6" spans="1:4">
      <c r="A6" s="3" t="s">
        <v>7</v>
      </c>
      <c r="B6" s="4">
        <v>50</v>
      </c>
      <c r="C6" t="s">
        <v>6</v>
      </c>
    </row>
    <row r="7" spans="1:4">
      <c r="A7" s="3" t="s">
        <v>8</v>
      </c>
      <c r="B7" s="5">
        <v>0.1</v>
      </c>
      <c r="C7" t="s">
        <v>9</v>
      </c>
    </row>
    <row r="8" spans="1:4">
      <c r="A8" s="3" t="s">
        <v>10</v>
      </c>
      <c r="B8" s="4">
        <v>5</v>
      </c>
      <c r="C8" t="s">
        <v>11</v>
      </c>
    </row>
    <row r="9" spans="1:4">
      <c r="A9" s="3" t="s">
        <v>12</v>
      </c>
      <c r="B9" s="5">
        <v>0.1</v>
      </c>
      <c r="C9" t="s">
        <v>13</v>
      </c>
    </row>
    <row r="10" spans="1:4">
      <c r="A10" s="3" t="s">
        <v>14</v>
      </c>
      <c r="B10" s="5">
        <v>0.7</v>
      </c>
      <c r="C10" t="s">
        <v>15</v>
      </c>
    </row>
    <row r="11" spans="1:4">
      <c r="A11" s="3" t="s">
        <v>16</v>
      </c>
      <c r="B11" s="5">
        <v>0.2</v>
      </c>
      <c r="C11" t="s">
        <v>17</v>
      </c>
    </row>
    <row r="12" spans="1:4">
      <c r="A12" s="6" t="s">
        <v>18</v>
      </c>
      <c r="B12" s="7">
        <f>IF(ROUND(SUM(B9:B11), 2)&lt;&gt;1, "ERROR: SUM MUST BE 100%", "OK (100%)")</f>
        <v>0</v>
      </c>
    </row>
    <row r="14" spans="1:4">
      <c r="A14" s="2" t="s">
        <v>19</v>
      </c>
      <c r="B14" s="2" t="s">
        <v>20</v>
      </c>
      <c r="C14" s="2" t="s">
        <v>21</v>
      </c>
      <c r="D14" s="2" t="s">
        <v>22</v>
      </c>
    </row>
    <row r="15" spans="1:4">
      <c r="A15" s="3" t="s">
        <v>23</v>
      </c>
      <c r="B15" s="8">
        <f>B5</f>
        <v>0</v>
      </c>
      <c r="C15" s="9">
        <f>IF(B5&lt;1000, Parameters!$C$8, IF(B5&lt;5000, Parameters!$C$9, IF(B5&lt;20000, Parameters!$C$10, Parameters!$C$11)))</f>
        <v>0</v>
      </c>
      <c r="D15" s="10">
        <f>B15*C15</f>
        <v>0</v>
      </c>
    </row>
    <row r="16" spans="1:4">
      <c r="A16" s="3" t="s">
        <v>24</v>
      </c>
      <c r="B16" s="8">
        <f>CEILING(B5/B6, 1) * MAX(B6*Parameters!$C$35, Parameters!$C$36)</f>
        <v>0</v>
      </c>
      <c r="C16" s="10">
        <f>(Parameters!$C$12*B9 + Parameters!$C$13*B10 + Parameters!$C$14*B11)</f>
        <v>0</v>
      </c>
      <c r="D16" s="10">
        <f>B16*C16</f>
        <v>0</v>
      </c>
    </row>
    <row r="17" spans="1:4">
      <c r="A17" s="3" t="s">
        <v>25</v>
      </c>
      <c r="D17" s="10">
        <f>D15+D16</f>
        <v>0</v>
      </c>
    </row>
    <row r="19" spans="1:4">
      <c r="A19" s="2" t="s">
        <v>26</v>
      </c>
      <c r="B19" s="2" t="s">
        <v>27</v>
      </c>
      <c r="C19" s="2" t="s">
        <v>28</v>
      </c>
    </row>
    <row r="20" spans="1:4">
      <c r="A20" s="3" t="s">
        <v>29</v>
      </c>
      <c r="B20" s="9">
        <f>B5 * B7 * Parameters!$C$22</f>
        <v>0</v>
      </c>
      <c r="C20" s="10">
        <f>B20 * 12</f>
        <v>0</v>
      </c>
    </row>
    <row r="21" spans="1:4">
      <c r="A21" s="3" t="s">
        <v>30</v>
      </c>
      <c r="B21" s="9">
        <f>C21/12</f>
        <v>0</v>
      </c>
      <c r="C21" s="10">
        <f>(B5 * (Parameters!$C$19*B9 + Parameters!$C$20*B10 + Parameters!$C$21*B11))</f>
        <v>0</v>
      </c>
    </row>
    <row r="23" spans="1:4">
      <c r="A23" s="2" t="s">
        <v>31</v>
      </c>
      <c r="B23" s="2" t="s">
        <v>3</v>
      </c>
      <c r="C23" s="2" t="s">
        <v>4</v>
      </c>
    </row>
    <row r="24" spans="1:4">
      <c r="A24" s="3" t="s">
        <v>32</v>
      </c>
      <c r="B24" s="9">
        <f> (D17 + (C20 * B8) + (C21 * MAX(0, B8-3))) / (B5 * B8)</f>
        <v>0</v>
      </c>
      <c r="C24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/>
  </sheetViews>
  <sheetFormatPr defaultRowHeight="15"/>
  <cols>
    <col min="1" max="1" width="45.7109375" customWidth="1"/>
    <col min="2" max="7" width="25.7109375" customWidth="1"/>
    <col min="8" max="8" width="35.7109375" customWidth="1"/>
  </cols>
  <sheetData>
    <row r="1" spans="1:8">
      <c r="A1" s="1" t="s">
        <v>34</v>
      </c>
    </row>
    <row r="3" spans="1:8">
      <c r="A3" s="3" t="s">
        <v>35</v>
      </c>
      <c r="G3" s="3" t="s">
        <v>59</v>
      </c>
    </row>
    <row r="4" spans="1:8">
      <c r="A4" s="2" t="s">
        <v>36</v>
      </c>
      <c r="B4" s="2" t="s">
        <v>37</v>
      </c>
      <c r="C4" s="2" t="s">
        <v>38</v>
      </c>
      <c r="D4" s="2" t="s">
        <v>39</v>
      </c>
      <c r="E4" s="2" t="s">
        <v>40</v>
      </c>
      <c r="G4" s="2" t="s">
        <v>60</v>
      </c>
      <c r="H4" s="2" t="s">
        <v>61</v>
      </c>
    </row>
    <row r="5" spans="1:8">
      <c r="A5" t="s">
        <v>41</v>
      </c>
      <c r="B5" s="10">
        <f>Parameters!$C$9</f>
        <v>0</v>
      </c>
      <c r="C5" s="9">
        <f>B5*(1-Parameters!$C$16)</f>
        <v>0</v>
      </c>
      <c r="D5" t="s">
        <v>42</v>
      </c>
      <c r="E5" t="s">
        <v>43</v>
      </c>
      <c r="G5" t="s">
        <v>62</v>
      </c>
      <c r="H5" s="8">
        <f>Parameters!$C$28</f>
        <v>0</v>
      </c>
    </row>
    <row r="6" spans="1:8">
      <c r="A6" t="s">
        <v>44</v>
      </c>
      <c r="B6" s="10">
        <f>Parameters!$C$20</f>
        <v>0</v>
      </c>
      <c r="C6" t="s">
        <v>45</v>
      </c>
      <c r="D6" t="s">
        <v>46</v>
      </c>
      <c r="E6" t="s">
        <v>47</v>
      </c>
      <c r="G6" t="s">
        <v>63</v>
      </c>
      <c r="H6" s="3">
        <f>Parameters!$C$33 &amp; " / Day"</f>
        <v>0</v>
      </c>
    </row>
    <row r="7" spans="1:8">
      <c r="G7" t="s">
        <v>64</v>
      </c>
      <c r="H7" s="10">
        <f>MIN('Monthly_Cash_Flow'!11:11)</f>
        <v>0</v>
      </c>
    </row>
    <row r="8" spans="1:8">
      <c r="G8" t="s">
        <v>65</v>
      </c>
      <c r="H8" s="11">
        <f>MAX('Monthly_Cash_Flow'!4:4)*Parameters!$C$20</f>
        <v>0</v>
      </c>
    </row>
    <row r="9" spans="1:8">
      <c r="A9" s="3" t="s">
        <v>48</v>
      </c>
    </row>
    <row r="10" spans="1:8">
      <c r="A10" s="2" t="s">
        <v>49</v>
      </c>
      <c r="B10" s="2" t="s">
        <v>50</v>
      </c>
      <c r="C10" s="2" t="s">
        <v>51</v>
      </c>
      <c r="D10" s="2" t="s">
        <v>52</v>
      </c>
    </row>
    <row r="11" spans="1:8">
      <c r="A11" t="s">
        <v>53</v>
      </c>
      <c r="B11" s="10">
        <f>Parameters!$C$2</f>
        <v>0</v>
      </c>
      <c r="C11">
        <f>"Month " &amp; Parameters!$C$3</f>
        <v>0</v>
      </c>
      <c r="D11" t="s">
        <v>54</v>
      </c>
    </row>
    <row r="12" spans="1:8">
      <c r="A12" t="s">
        <v>55</v>
      </c>
      <c r="B12" s="10">
        <f>Parameters!$C$4</f>
        <v>0</v>
      </c>
      <c r="C12">
        <f>"Month " &amp; Parameters!$C$5</f>
        <v>0</v>
      </c>
      <c r="D12" t="s">
        <v>56</v>
      </c>
    </row>
    <row r="13" spans="1:8">
      <c r="A13" t="s">
        <v>57</v>
      </c>
      <c r="B13" s="10">
        <f>Parameters!$C$6</f>
        <v>0</v>
      </c>
      <c r="C13">
        <f>"Month " &amp; Parameters!$C$7</f>
        <v>0</v>
      </c>
      <c r="D13" t="s">
        <v>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0"/>
  <sheetViews>
    <sheetView workbookViewId="0"/>
  </sheetViews>
  <sheetFormatPr defaultRowHeight="15"/>
  <cols>
    <col min="1" max="2" width="35.7109375" customWidth="1"/>
    <col min="3" max="4" width="25.7109375" customWidth="1"/>
    <col min="5" max="5" width="60.7109375" customWidth="1"/>
  </cols>
  <sheetData>
    <row r="1" spans="1:5">
      <c r="A1" s="2" t="s">
        <v>66</v>
      </c>
      <c r="B1" s="2" t="s">
        <v>67</v>
      </c>
      <c r="C1" s="2" t="s">
        <v>3</v>
      </c>
      <c r="D1" s="2" t="s">
        <v>4</v>
      </c>
      <c r="E1" s="2" t="s">
        <v>68</v>
      </c>
    </row>
    <row r="2" spans="1:5">
      <c r="A2" t="s">
        <v>69</v>
      </c>
      <c r="B2" t="s">
        <v>70</v>
      </c>
      <c r="C2" s="10">
        <v>450000</v>
      </c>
      <c r="D2" t="s">
        <v>71</v>
      </c>
      <c r="E2" t="s">
        <v>72</v>
      </c>
    </row>
    <row r="3" spans="1:5">
      <c r="A3" t="s">
        <v>69</v>
      </c>
      <c r="B3" t="s">
        <v>73</v>
      </c>
      <c r="C3" s="8">
        <v>1</v>
      </c>
      <c r="D3" t="s">
        <v>74</v>
      </c>
      <c r="E3" t="s">
        <v>75</v>
      </c>
    </row>
    <row r="4" spans="1:5">
      <c r="A4" t="s">
        <v>69</v>
      </c>
      <c r="B4" t="s">
        <v>76</v>
      </c>
      <c r="C4" s="10">
        <v>2000000</v>
      </c>
      <c r="D4" t="s">
        <v>71</v>
      </c>
      <c r="E4" t="s">
        <v>77</v>
      </c>
    </row>
    <row r="5" spans="1:5">
      <c r="A5" t="s">
        <v>69</v>
      </c>
      <c r="B5" t="s">
        <v>78</v>
      </c>
      <c r="C5" s="8">
        <v>10</v>
      </c>
      <c r="D5" t="s">
        <v>74</v>
      </c>
      <c r="E5" t="s">
        <v>79</v>
      </c>
    </row>
    <row r="6" spans="1:5">
      <c r="A6" t="s">
        <v>69</v>
      </c>
      <c r="B6" t="s">
        <v>80</v>
      </c>
      <c r="C6" s="10">
        <v>6000000</v>
      </c>
      <c r="D6" t="s">
        <v>71</v>
      </c>
      <c r="E6" t="s">
        <v>81</v>
      </c>
    </row>
    <row r="7" spans="1:5">
      <c r="A7" t="s">
        <v>69</v>
      </c>
      <c r="B7" t="s">
        <v>82</v>
      </c>
      <c r="C7" s="8">
        <v>22</v>
      </c>
      <c r="D7" t="s">
        <v>74</v>
      </c>
      <c r="E7" t="s">
        <v>83</v>
      </c>
    </row>
    <row r="8" spans="1:5">
      <c r="A8" t="s">
        <v>84</v>
      </c>
      <c r="B8" t="s">
        <v>85</v>
      </c>
      <c r="C8" s="9">
        <v>65</v>
      </c>
      <c r="D8" t="s">
        <v>71</v>
      </c>
      <c r="E8" t="s">
        <v>86</v>
      </c>
    </row>
    <row r="9" spans="1:5">
      <c r="A9" t="s">
        <v>84</v>
      </c>
      <c r="B9" t="s">
        <v>87</v>
      </c>
      <c r="C9" s="9">
        <v>50</v>
      </c>
      <c r="D9" t="s">
        <v>71</v>
      </c>
      <c r="E9" t="s">
        <v>88</v>
      </c>
    </row>
    <row r="10" spans="1:5">
      <c r="A10" t="s">
        <v>84</v>
      </c>
      <c r="B10" t="s">
        <v>89</v>
      </c>
      <c r="C10" s="9">
        <v>45</v>
      </c>
      <c r="D10" t="s">
        <v>71</v>
      </c>
      <c r="E10" t="s">
        <v>90</v>
      </c>
    </row>
    <row r="11" spans="1:5">
      <c r="A11" t="s">
        <v>84</v>
      </c>
      <c r="B11" t="s">
        <v>91</v>
      </c>
      <c r="C11" s="9">
        <v>42</v>
      </c>
      <c r="D11" t="s">
        <v>71</v>
      </c>
      <c r="E11" t="s">
        <v>92</v>
      </c>
    </row>
    <row r="12" spans="1:5">
      <c r="A12" t="s">
        <v>84</v>
      </c>
      <c r="B12" t="s">
        <v>93</v>
      </c>
      <c r="C12" s="10">
        <v>160</v>
      </c>
      <c r="D12" t="s">
        <v>71</v>
      </c>
      <c r="E12" t="s">
        <v>94</v>
      </c>
    </row>
    <row r="13" spans="1:5">
      <c r="A13" t="s">
        <v>84</v>
      </c>
      <c r="B13" t="s">
        <v>95</v>
      </c>
      <c r="C13" s="10">
        <v>240</v>
      </c>
      <c r="D13" t="s">
        <v>71</v>
      </c>
      <c r="E13" t="s">
        <v>96</v>
      </c>
    </row>
    <row r="14" spans="1:5">
      <c r="A14" t="s">
        <v>84</v>
      </c>
      <c r="B14" t="s">
        <v>97</v>
      </c>
      <c r="C14" s="10">
        <v>410</v>
      </c>
      <c r="D14" t="s">
        <v>71</v>
      </c>
      <c r="E14" t="s">
        <v>98</v>
      </c>
    </row>
    <row r="15" spans="1:5">
      <c r="A15" t="s">
        <v>84</v>
      </c>
      <c r="B15" t="s">
        <v>99</v>
      </c>
      <c r="C15" s="9">
        <v>35</v>
      </c>
      <c r="D15" t="s">
        <v>71</v>
      </c>
      <c r="E15" t="s">
        <v>100</v>
      </c>
    </row>
    <row r="16" spans="1:5">
      <c r="A16" t="s">
        <v>84</v>
      </c>
      <c r="B16" t="s">
        <v>101</v>
      </c>
      <c r="C16" s="12">
        <v>0.1</v>
      </c>
      <c r="D16" t="s">
        <v>9</v>
      </c>
      <c r="E16" t="s">
        <v>102</v>
      </c>
    </row>
    <row r="17" spans="1:5">
      <c r="A17" t="s">
        <v>84</v>
      </c>
      <c r="B17" t="s">
        <v>103</v>
      </c>
      <c r="C17" s="8">
        <v>5000</v>
      </c>
      <c r="D17" t="s">
        <v>6</v>
      </c>
      <c r="E17" t="s">
        <v>104</v>
      </c>
    </row>
    <row r="18" spans="1:5">
      <c r="A18" t="s">
        <v>84</v>
      </c>
      <c r="B18" t="s">
        <v>105</v>
      </c>
      <c r="C18" s="9">
        <v>4</v>
      </c>
      <c r="D18" t="s">
        <v>71</v>
      </c>
      <c r="E18" t="s">
        <v>106</v>
      </c>
    </row>
    <row r="19" spans="1:5">
      <c r="A19" t="s">
        <v>84</v>
      </c>
      <c r="B19" t="s">
        <v>107</v>
      </c>
      <c r="C19" s="9">
        <v>6</v>
      </c>
      <c r="D19" t="s">
        <v>108</v>
      </c>
      <c r="E19" t="s">
        <v>109</v>
      </c>
    </row>
    <row r="20" spans="1:5">
      <c r="A20" t="s">
        <v>84</v>
      </c>
      <c r="B20" t="s">
        <v>110</v>
      </c>
      <c r="C20" s="9">
        <v>12</v>
      </c>
      <c r="D20" t="s">
        <v>108</v>
      </c>
      <c r="E20" t="s">
        <v>111</v>
      </c>
    </row>
    <row r="21" spans="1:5">
      <c r="A21" t="s">
        <v>84</v>
      </c>
      <c r="B21" t="s">
        <v>112</v>
      </c>
      <c r="C21" s="9">
        <v>18</v>
      </c>
      <c r="D21" t="s">
        <v>108</v>
      </c>
      <c r="E21" t="s">
        <v>113</v>
      </c>
    </row>
    <row r="22" spans="1:5">
      <c r="A22" t="s">
        <v>84</v>
      </c>
      <c r="B22" t="s">
        <v>114</v>
      </c>
      <c r="C22" s="9">
        <v>0.5</v>
      </c>
      <c r="D22" t="s">
        <v>115</v>
      </c>
      <c r="E22" t="s">
        <v>116</v>
      </c>
    </row>
    <row r="23" spans="1:5">
      <c r="A23" t="s">
        <v>84</v>
      </c>
      <c r="B23" t="s">
        <v>117</v>
      </c>
      <c r="C23" s="12">
        <v>0.1</v>
      </c>
      <c r="D23" t="s">
        <v>9</v>
      </c>
      <c r="E23" t="s">
        <v>118</v>
      </c>
    </row>
    <row r="24" spans="1:5">
      <c r="A24" t="s">
        <v>84</v>
      </c>
      <c r="B24" t="s">
        <v>119</v>
      </c>
      <c r="C24" s="9">
        <v>3.5</v>
      </c>
      <c r="D24" t="s">
        <v>120</v>
      </c>
      <c r="E24" t="s">
        <v>121</v>
      </c>
    </row>
    <row r="25" spans="1:5">
      <c r="A25" t="s">
        <v>122</v>
      </c>
      <c r="B25" t="s">
        <v>123</v>
      </c>
      <c r="C25" s="13">
        <v>4</v>
      </c>
      <c r="D25" t="s">
        <v>124</v>
      </c>
      <c r="E25" t="s">
        <v>125</v>
      </c>
    </row>
    <row r="26" spans="1:5">
      <c r="A26" t="s">
        <v>122</v>
      </c>
      <c r="B26" t="s">
        <v>126</v>
      </c>
      <c r="C26" s="12">
        <v>0.5</v>
      </c>
      <c r="D26" t="s">
        <v>9</v>
      </c>
      <c r="E26" t="s">
        <v>127</v>
      </c>
    </row>
    <row r="27" spans="1:5">
      <c r="A27" t="s">
        <v>122</v>
      </c>
      <c r="B27" t="s">
        <v>128</v>
      </c>
      <c r="C27" s="12">
        <v>0.02</v>
      </c>
      <c r="D27" t="s">
        <v>9</v>
      </c>
      <c r="E27" t="s">
        <v>129</v>
      </c>
    </row>
    <row r="28" spans="1:5">
      <c r="A28" t="s">
        <v>122</v>
      </c>
      <c r="B28" t="s">
        <v>130</v>
      </c>
      <c r="C28" s="12">
        <v>1.35</v>
      </c>
      <c r="D28" t="s">
        <v>131</v>
      </c>
      <c r="E28" t="s">
        <v>132</v>
      </c>
    </row>
    <row r="29" spans="1:5">
      <c r="A29" t="s">
        <v>122</v>
      </c>
      <c r="B29" t="s">
        <v>133</v>
      </c>
      <c r="C29" s="9">
        <v>2</v>
      </c>
      <c r="D29" t="s">
        <v>134</v>
      </c>
      <c r="E29" t="s">
        <v>135</v>
      </c>
    </row>
    <row r="30" spans="1:5">
      <c r="A30" t="s">
        <v>136</v>
      </c>
      <c r="B30" t="s">
        <v>137</v>
      </c>
      <c r="C30" s="9">
        <v>0.35</v>
      </c>
      <c r="D30" t="s">
        <v>115</v>
      </c>
      <c r="E30" t="s">
        <v>138</v>
      </c>
    </row>
    <row r="31" spans="1:5">
      <c r="A31" t="s">
        <v>136</v>
      </c>
      <c r="B31" t="s">
        <v>139</v>
      </c>
      <c r="C31" s="14">
        <v>0.0383</v>
      </c>
      <c r="D31" t="s">
        <v>140</v>
      </c>
      <c r="E31" t="s">
        <v>141</v>
      </c>
    </row>
    <row r="32" spans="1:5">
      <c r="A32" t="s">
        <v>136</v>
      </c>
      <c r="B32" t="s">
        <v>142</v>
      </c>
      <c r="C32" s="13">
        <v>0.5</v>
      </c>
      <c r="D32" t="s">
        <v>143</v>
      </c>
      <c r="E32" t="s">
        <v>144</v>
      </c>
    </row>
    <row r="33" spans="1:5">
      <c r="A33" t="s">
        <v>136</v>
      </c>
      <c r="B33" t="s">
        <v>145</v>
      </c>
      <c r="C33" s="13">
        <v>4</v>
      </c>
      <c r="D33" t="s">
        <v>146</v>
      </c>
      <c r="E33" t="s">
        <v>147</v>
      </c>
    </row>
    <row r="34" spans="1:5">
      <c r="A34" t="s">
        <v>136</v>
      </c>
      <c r="B34" t="s">
        <v>148</v>
      </c>
      <c r="C34" s="12">
        <v>0.25</v>
      </c>
      <c r="D34" t="s">
        <v>9</v>
      </c>
      <c r="E34" t="s">
        <v>149</v>
      </c>
    </row>
    <row r="35" spans="1:5">
      <c r="A35" t="s">
        <v>150</v>
      </c>
      <c r="B35" t="s">
        <v>151</v>
      </c>
      <c r="C35" s="12">
        <v>0.03</v>
      </c>
      <c r="D35" t="s">
        <v>9</v>
      </c>
      <c r="E35" t="s">
        <v>152</v>
      </c>
    </row>
    <row r="36" spans="1:5">
      <c r="A36" t="s">
        <v>150</v>
      </c>
      <c r="B36" t="s">
        <v>153</v>
      </c>
      <c r="C36" s="8">
        <v>3</v>
      </c>
      <c r="D36" t="s">
        <v>6</v>
      </c>
      <c r="E36" t="s">
        <v>154</v>
      </c>
    </row>
    <row r="37" spans="1:5">
      <c r="A37" t="s">
        <v>150</v>
      </c>
      <c r="B37" t="s">
        <v>155</v>
      </c>
      <c r="C37" s="14">
        <v>0.015</v>
      </c>
      <c r="D37" t="s">
        <v>115</v>
      </c>
      <c r="E37" t="s">
        <v>156</v>
      </c>
    </row>
    <row r="38" spans="1:5">
      <c r="A38" t="s">
        <v>157</v>
      </c>
      <c r="B38" t="s">
        <v>158</v>
      </c>
      <c r="C38" s="10">
        <v>5000</v>
      </c>
      <c r="D38" t="s">
        <v>115</v>
      </c>
      <c r="E38" t="s">
        <v>159</v>
      </c>
    </row>
    <row r="39" spans="1:5">
      <c r="A39" t="s">
        <v>157</v>
      </c>
      <c r="B39" t="s">
        <v>160</v>
      </c>
      <c r="C39" s="12">
        <v>0.15</v>
      </c>
      <c r="D39" t="s">
        <v>9</v>
      </c>
      <c r="E39" t="s">
        <v>161</v>
      </c>
    </row>
    <row r="40" spans="1:5">
      <c r="A40" t="s">
        <v>157</v>
      </c>
      <c r="B40" t="s">
        <v>162</v>
      </c>
      <c r="C40" s="12">
        <v>0.15</v>
      </c>
      <c r="D40" t="s">
        <v>9</v>
      </c>
      <c r="E40" t="s">
        <v>163</v>
      </c>
    </row>
    <row r="41" spans="1:5">
      <c r="A41" t="s">
        <v>157</v>
      </c>
      <c r="B41" t="s">
        <v>164</v>
      </c>
      <c r="C41" s="12">
        <v>0.25</v>
      </c>
      <c r="D41" t="s">
        <v>9</v>
      </c>
      <c r="E41" t="s">
        <v>165</v>
      </c>
    </row>
    <row r="42" spans="1:5">
      <c r="A42" t="s">
        <v>157</v>
      </c>
      <c r="B42" t="s">
        <v>166</v>
      </c>
      <c r="C42" s="10">
        <v>1500</v>
      </c>
      <c r="D42" t="s">
        <v>71</v>
      </c>
      <c r="E42" t="s">
        <v>167</v>
      </c>
    </row>
    <row r="43" spans="1:5">
      <c r="A43" t="s">
        <v>157</v>
      </c>
      <c r="B43" t="s">
        <v>168</v>
      </c>
      <c r="C43" s="9">
        <v>0</v>
      </c>
      <c r="D43" t="s">
        <v>115</v>
      </c>
      <c r="E43" t="s">
        <v>169</v>
      </c>
    </row>
    <row r="44" spans="1:5">
      <c r="A44" t="s">
        <v>157</v>
      </c>
      <c r="B44" t="s">
        <v>170</v>
      </c>
      <c r="C44" s="10">
        <v>170</v>
      </c>
      <c r="D44" t="s">
        <v>115</v>
      </c>
      <c r="E44" t="s">
        <v>171</v>
      </c>
    </row>
    <row r="45" spans="1:5">
      <c r="A45" t="s">
        <v>172</v>
      </c>
      <c r="B45" t="s">
        <v>173</v>
      </c>
      <c r="C45" s="9">
        <v>43.5</v>
      </c>
      <c r="D45" t="s">
        <v>71</v>
      </c>
      <c r="E45" t="s">
        <v>174</v>
      </c>
    </row>
    <row r="46" spans="1:5">
      <c r="A46" t="s">
        <v>172</v>
      </c>
      <c r="B46" t="s">
        <v>175</v>
      </c>
      <c r="C46" s="12">
        <v>0.15</v>
      </c>
      <c r="D46" t="s">
        <v>9</v>
      </c>
      <c r="E46" t="s">
        <v>176</v>
      </c>
    </row>
    <row r="47" spans="1:5">
      <c r="A47" t="s">
        <v>172</v>
      </c>
      <c r="B47" t="s">
        <v>177</v>
      </c>
      <c r="C47" s="12">
        <v>0.2</v>
      </c>
      <c r="D47" t="s">
        <v>9</v>
      </c>
      <c r="E47" t="s">
        <v>178</v>
      </c>
    </row>
    <row r="48" spans="1:5">
      <c r="A48" t="s">
        <v>172</v>
      </c>
      <c r="B48" t="s">
        <v>179</v>
      </c>
      <c r="C48" s="12">
        <v>1.1</v>
      </c>
      <c r="D48" t="s">
        <v>131</v>
      </c>
      <c r="E48" t="s">
        <v>180</v>
      </c>
    </row>
    <row r="49" spans="1:5">
      <c r="A49" t="s">
        <v>172</v>
      </c>
      <c r="B49" t="s">
        <v>181</v>
      </c>
      <c r="C49" s="14">
        <v>0.01</v>
      </c>
      <c r="D49" t="s">
        <v>115</v>
      </c>
      <c r="E49" t="s">
        <v>182</v>
      </c>
    </row>
    <row r="50" spans="1:5">
      <c r="A50" t="s">
        <v>183</v>
      </c>
      <c r="B50" t="s">
        <v>184</v>
      </c>
      <c r="C50" s="10">
        <v>50000</v>
      </c>
      <c r="D50" t="s">
        <v>71</v>
      </c>
      <c r="E50" t="s">
        <v>185</v>
      </c>
    </row>
    <row r="51" spans="1:5">
      <c r="A51" t="s">
        <v>183</v>
      </c>
      <c r="B51" t="s">
        <v>186</v>
      </c>
      <c r="C51" s="10">
        <v>70000</v>
      </c>
      <c r="D51" t="s">
        <v>71</v>
      </c>
      <c r="E51" t="s">
        <v>187</v>
      </c>
    </row>
    <row r="52" spans="1:5">
      <c r="A52" t="s">
        <v>183</v>
      </c>
      <c r="B52" t="s">
        <v>188</v>
      </c>
      <c r="C52" s="10">
        <v>20000</v>
      </c>
      <c r="D52" t="s">
        <v>71</v>
      </c>
      <c r="E52" t="s">
        <v>189</v>
      </c>
    </row>
    <row r="53" spans="1:5">
      <c r="A53" t="s">
        <v>183</v>
      </c>
      <c r="B53" t="s">
        <v>190</v>
      </c>
      <c r="C53" s="10">
        <v>25000</v>
      </c>
      <c r="D53" t="s">
        <v>71</v>
      </c>
      <c r="E53" t="s">
        <v>191</v>
      </c>
    </row>
    <row r="54" spans="1:5">
      <c r="A54" t="s">
        <v>183</v>
      </c>
      <c r="B54" t="s">
        <v>192</v>
      </c>
      <c r="C54" s="9">
        <v>0</v>
      </c>
      <c r="D54" t="s">
        <v>71</v>
      </c>
      <c r="E54" t="s">
        <v>193</v>
      </c>
    </row>
    <row r="55" spans="1:5">
      <c r="A55" t="s">
        <v>183</v>
      </c>
      <c r="B55" t="s">
        <v>194</v>
      </c>
      <c r="C55" s="10">
        <v>35000</v>
      </c>
      <c r="D55" t="s">
        <v>71</v>
      </c>
      <c r="E55" t="s">
        <v>195</v>
      </c>
    </row>
    <row r="56" spans="1:5">
      <c r="A56" t="s">
        <v>183</v>
      </c>
      <c r="B56" t="s">
        <v>196</v>
      </c>
      <c r="C56" s="10">
        <v>15000</v>
      </c>
      <c r="D56" t="s">
        <v>71</v>
      </c>
      <c r="E56" t="s">
        <v>197</v>
      </c>
    </row>
    <row r="57" spans="1:5">
      <c r="A57" t="s">
        <v>183</v>
      </c>
      <c r="B57" t="s">
        <v>198</v>
      </c>
      <c r="C57" s="10">
        <v>80000</v>
      </c>
      <c r="D57" t="s">
        <v>71</v>
      </c>
      <c r="E57" t="s">
        <v>199</v>
      </c>
    </row>
    <row r="58" spans="1:5">
      <c r="A58" t="s">
        <v>183</v>
      </c>
      <c r="B58" t="s">
        <v>200</v>
      </c>
      <c r="C58" s="10">
        <v>60000</v>
      </c>
      <c r="D58" t="s">
        <v>71</v>
      </c>
      <c r="E58" t="s">
        <v>201</v>
      </c>
    </row>
    <row r="59" spans="1:5">
      <c r="A59" t="s">
        <v>183</v>
      </c>
      <c r="B59" t="s">
        <v>202</v>
      </c>
      <c r="C59" s="8">
        <v>19</v>
      </c>
      <c r="D59" t="s">
        <v>74</v>
      </c>
      <c r="E59" t="s">
        <v>203</v>
      </c>
    </row>
    <row r="60" spans="1:5">
      <c r="A60" t="s">
        <v>183</v>
      </c>
      <c r="B60" t="s">
        <v>204</v>
      </c>
      <c r="C60" s="8">
        <v>31</v>
      </c>
      <c r="D60" t="s">
        <v>74</v>
      </c>
      <c r="E60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7"/>
  <sheetViews>
    <sheetView workbookViewId="0"/>
  </sheetViews>
  <sheetFormatPr defaultRowHeight="15"/>
  <cols>
    <col min="1" max="1" width="40.7109375" customWidth="1"/>
    <col min="2" max="24" width="28.7109375" customWidth="1"/>
  </cols>
  <sheetData>
    <row r="1" spans="1:24">
      <c r="A1" s="2" t="s">
        <v>206</v>
      </c>
      <c r="B1" s="2" t="s">
        <v>207</v>
      </c>
      <c r="C1" s="2" t="s">
        <v>208</v>
      </c>
      <c r="D1" s="2" t="s">
        <v>209</v>
      </c>
      <c r="E1" s="2" t="s">
        <v>210</v>
      </c>
      <c r="F1" s="2" t="s">
        <v>211</v>
      </c>
      <c r="G1" s="2" t="s">
        <v>212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  <c r="U1" s="2" t="s">
        <v>226</v>
      </c>
      <c r="V1" s="2" t="s">
        <v>227</v>
      </c>
      <c r="W1" s="2" t="s">
        <v>228</v>
      </c>
      <c r="X1" s="2" t="s">
        <v>229</v>
      </c>
    </row>
    <row r="2" spans="1:24">
      <c r="A2" t="s">
        <v>230</v>
      </c>
      <c r="B2" s="10">
        <v>6500</v>
      </c>
      <c r="C2">
        <v>0</v>
      </c>
      <c r="D2">
        <v>0</v>
      </c>
      <c r="E2">
        <v>0</v>
      </c>
      <c r="F2">
        <v>0.5</v>
      </c>
      <c r="G2">
        <v>1</v>
      </c>
      <c r="H2">
        <v>1</v>
      </c>
      <c r="I2">
        <v>1</v>
      </c>
      <c r="J2">
        <v>1</v>
      </c>
      <c r="K2">
        <v>1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2</v>
      </c>
      <c r="X2">
        <v>2</v>
      </c>
    </row>
    <row r="3" spans="1:24">
      <c r="A3" t="s">
        <v>231</v>
      </c>
      <c r="B3" s="10">
        <v>6500</v>
      </c>
      <c r="C3">
        <v>0</v>
      </c>
      <c r="D3">
        <v>0</v>
      </c>
      <c r="E3">
        <v>0</v>
      </c>
      <c r="F3">
        <v>0.5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24">
      <c r="A4" t="s">
        <v>232</v>
      </c>
      <c r="B4" s="10">
        <v>12000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</row>
    <row r="5" spans="1:24">
      <c r="A5" t="s">
        <v>233</v>
      </c>
      <c r="B5" s="10">
        <v>12000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>
      <c r="A6" t="s">
        <v>234</v>
      </c>
      <c r="B6" s="10">
        <v>15000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1</v>
      </c>
      <c r="W6">
        <v>1</v>
      </c>
      <c r="X6">
        <v>1</v>
      </c>
    </row>
    <row r="7" spans="1:24">
      <c r="A7" t="s">
        <v>235</v>
      </c>
      <c r="B7" s="10">
        <v>8000</v>
      </c>
      <c r="C7">
        <v>0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</row>
    <row r="8" spans="1:24">
      <c r="A8" t="s">
        <v>236</v>
      </c>
      <c r="B8" s="10">
        <v>8000</v>
      </c>
      <c r="C8">
        <v>0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</row>
    <row r="9" spans="1:24">
      <c r="A9" t="s">
        <v>237</v>
      </c>
      <c r="B9" s="10">
        <v>6500</v>
      </c>
      <c r="C9">
        <v>0</v>
      </c>
      <c r="D9">
        <v>0</v>
      </c>
      <c r="E9">
        <v>0</v>
      </c>
      <c r="F9">
        <v>0.5</v>
      </c>
      <c r="G9">
        <v>1</v>
      </c>
      <c r="H9">
        <v>1</v>
      </c>
      <c r="I9">
        <v>1</v>
      </c>
      <c r="J9">
        <v>1</v>
      </c>
      <c r="K9">
        <v>2</v>
      </c>
      <c r="L9">
        <v>2</v>
      </c>
      <c r="M9">
        <v>2</v>
      </c>
      <c r="N9">
        <v>2</v>
      </c>
      <c r="O9">
        <v>2</v>
      </c>
      <c r="P9">
        <v>3</v>
      </c>
      <c r="Q9">
        <v>3</v>
      </c>
      <c r="R9">
        <v>3</v>
      </c>
      <c r="S9">
        <v>3</v>
      </c>
      <c r="T9">
        <v>3</v>
      </c>
      <c r="U9">
        <v>4</v>
      </c>
      <c r="V9">
        <v>4</v>
      </c>
      <c r="W9">
        <v>4</v>
      </c>
      <c r="X9">
        <v>4</v>
      </c>
    </row>
    <row r="10" spans="1:24">
      <c r="A10" t="s">
        <v>238</v>
      </c>
      <c r="B10" s="10">
        <v>5500</v>
      </c>
      <c r="C10">
        <v>0</v>
      </c>
      <c r="D10">
        <v>0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v>2</v>
      </c>
      <c r="L10">
        <v>2</v>
      </c>
      <c r="M10">
        <v>2</v>
      </c>
      <c r="N10">
        <v>2</v>
      </c>
      <c r="O10">
        <v>2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</row>
    <row r="11" spans="1:24">
      <c r="A11" t="s">
        <v>239</v>
      </c>
      <c r="B11" s="10">
        <v>5500</v>
      </c>
      <c r="C11">
        <v>0</v>
      </c>
      <c r="D11">
        <v>0</v>
      </c>
      <c r="E11">
        <v>0</v>
      </c>
      <c r="F11">
        <v>0</v>
      </c>
      <c r="G11">
        <v>0.5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</row>
    <row r="12" spans="1:24">
      <c r="A12" t="s">
        <v>240</v>
      </c>
      <c r="B12" s="10">
        <v>6500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</row>
    <row r="13" spans="1:24">
      <c r="A13" t="s">
        <v>241</v>
      </c>
      <c r="B13" s="10">
        <v>4000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1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</row>
    <row r="14" spans="1:24">
      <c r="A14" t="s">
        <v>242</v>
      </c>
      <c r="B14" s="10">
        <v>5000</v>
      </c>
      <c r="C14">
        <v>0</v>
      </c>
      <c r="D14">
        <v>0</v>
      </c>
      <c r="E14">
        <v>0</v>
      </c>
      <c r="F14">
        <v>0</v>
      </c>
      <c r="G14">
        <v>0.5</v>
      </c>
      <c r="H14">
        <v>1</v>
      </c>
      <c r="I14">
        <v>1</v>
      </c>
      <c r="J14">
        <v>1</v>
      </c>
      <c r="K14">
        <v>1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</row>
    <row r="15" spans="1:24">
      <c r="A15" t="s">
        <v>243</v>
      </c>
      <c r="B15" s="10">
        <v>2000</v>
      </c>
      <c r="C15">
        <v>0</v>
      </c>
      <c r="D15">
        <v>0</v>
      </c>
      <c r="E15">
        <v>0</v>
      </c>
      <c r="F15">
        <v>0.5</v>
      </c>
      <c r="G15">
        <v>1</v>
      </c>
      <c r="H15">
        <v>2</v>
      </c>
      <c r="I15">
        <v>3</v>
      </c>
      <c r="J15">
        <v>4</v>
      </c>
      <c r="K15">
        <v>4</v>
      </c>
      <c r="L15">
        <v>4</v>
      </c>
      <c r="M15">
        <v>4</v>
      </c>
      <c r="N15">
        <v>4</v>
      </c>
      <c r="O15">
        <v>4</v>
      </c>
      <c r="P15">
        <v>5</v>
      </c>
      <c r="Q15">
        <v>5</v>
      </c>
      <c r="R15">
        <v>5</v>
      </c>
      <c r="S15">
        <v>5</v>
      </c>
      <c r="T15">
        <v>5</v>
      </c>
      <c r="U15">
        <v>5</v>
      </c>
      <c r="V15">
        <v>5</v>
      </c>
      <c r="W15">
        <v>5</v>
      </c>
      <c r="X15">
        <v>5</v>
      </c>
    </row>
    <row r="16" spans="1:24">
      <c r="A16" t="s">
        <v>244</v>
      </c>
      <c r="B16" s="10">
        <v>8500</v>
      </c>
      <c r="C16">
        <v>0</v>
      </c>
      <c r="D16">
        <v>0</v>
      </c>
      <c r="E16">
        <v>0</v>
      </c>
      <c r="F16">
        <v>0</v>
      </c>
      <c r="G16">
        <v>0.5</v>
      </c>
      <c r="H16">
        <v>1</v>
      </c>
      <c r="I16">
        <v>1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</row>
    <row r="17" spans="1:24">
      <c r="A17" t="s">
        <v>245</v>
      </c>
      <c r="B17" s="10">
        <v>4500</v>
      </c>
      <c r="C17">
        <v>0</v>
      </c>
      <c r="D17">
        <v>0</v>
      </c>
      <c r="E17">
        <v>0</v>
      </c>
      <c r="F17">
        <v>0</v>
      </c>
      <c r="G17">
        <v>0.5</v>
      </c>
      <c r="H17">
        <v>1.5</v>
      </c>
      <c r="I17">
        <v>3</v>
      </c>
      <c r="J17">
        <v>4</v>
      </c>
      <c r="K17">
        <v>4</v>
      </c>
      <c r="L17">
        <v>5</v>
      </c>
      <c r="M17">
        <v>5</v>
      </c>
      <c r="N17">
        <v>5</v>
      </c>
      <c r="O17">
        <v>6</v>
      </c>
      <c r="P17">
        <v>6</v>
      </c>
      <c r="Q17">
        <v>7</v>
      </c>
      <c r="R17">
        <v>7</v>
      </c>
      <c r="S17">
        <v>8</v>
      </c>
      <c r="T17">
        <v>8</v>
      </c>
      <c r="U17">
        <v>8</v>
      </c>
      <c r="V17">
        <v>8</v>
      </c>
      <c r="W17">
        <v>8</v>
      </c>
      <c r="X17">
        <v>8</v>
      </c>
    </row>
    <row r="18" spans="1:24">
      <c r="A18" t="s">
        <v>246</v>
      </c>
      <c r="B18" s="10">
        <v>3500</v>
      </c>
      <c r="C18">
        <v>0</v>
      </c>
      <c r="D18">
        <v>0</v>
      </c>
      <c r="E18">
        <v>0</v>
      </c>
      <c r="F18">
        <v>0</v>
      </c>
      <c r="G18">
        <v>0.5</v>
      </c>
      <c r="H18">
        <v>1.5</v>
      </c>
      <c r="I18">
        <v>4</v>
      </c>
      <c r="J18">
        <v>5</v>
      </c>
      <c r="K18">
        <v>5</v>
      </c>
      <c r="L18">
        <v>6</v>
      </c>
      <c r="M18">
        <v>6</v>
      </c>
      <c r="N18">
        <v>6</v>
      </c>
      <c r="O18">
        <v>7</v>
      </c>
      <c r="P18">
        <v>7</v>
      </c>
      <c r="Q18">
        <v>8</v>
      </c>
      <c r="R18">
        <v>8</v>
      </c>
      <c r="S18">
        <v>8</v>
      </c>
      <c r="T18">
        <v>8</v>
      </c>
      <c r="U18">
        <v>8</v>
      </c>
      <c r="V18">
        <v>8</v>
      </c>
      <c r="W18">
        <v>8</v>
      </c>
      <c r="X18">
        <v>8</v>
      </c>
    </row>
    <row r="19" spans="1:24">
      <c r="A19" t="s">
        <v>247</v>
      </c>
      <c r="B19" s="10">
        <v>4000</v>
      </c>
      <c r="C19">
        <v>0</v>
      </c>
      <c r="D19">
        <v>0</v>
      </c>
      <c r="E19">
        <v>0</v>
      </c>
      <c r="F19">
        <v>0</v>
      </c>
      <c r="G19">
        <v>0.5</v>
      </c>
      <c r="H19">
        <v>1</v>
      </c>
      <c r="I19">
        <v>2</v>
      </c>
      <c r="J19">
        <v>2</v>
      </c>
      <c r="K19">
        <v>3</v>
      </c>
      <c r="L19">
        <v>3</v>
      </c>
      <c r="M19">
        <v>3</v>
      </c>
      <c r="N19">
        <v>3</v>
      </c>
      <c r="O19">
        <v>3</v>
      </c>
      <c r="P19">
        <v>3</v>
      </c>
      <c r="Q19">
        <v>3</v>
      </c>
      <c r="R19">
        <v>3</v>
      </c>
      <c r="S19">
        <v>3</v>
      </c>
      <c r="T19">
        <v>3</v>
      </c>
      <c r="U19">
        <v>3</v>
      </c>
      <c r="V19">
        <v>3</v>
      </c>
      <c r="W19">
        <v>3</v>
      </c>
      <c r="X19">
        <v>3</v>
      </c>
    </row>
    <row r="20" spans="1:24">
      <c r="A20" t="s">
        <v>248</v>
      </c>
      <c r="B20" s="10">
        <v>1500</v>
      </c>
      <c r="C20">
        <v>0</v>
      </c>
      <c r="D20">
        <v>0</v>
      </c>
      <c r="E20">
        <v>0</v>
      </c>
      <c r="F20">
        <v>0</v>
      </c>
      <c r="G20">
        <v>0.5</v>
      </c>
      <c r="H20">
        <v>2</v>
      </c>
      <c r="I20">
        <v>5</v>
      </c>
      <c r="J20">
        <v>8</v>
      </c>
      <c r="K20">
        <v>10</v>
      </c>
      <c r="L20">
        <v>12</v>
      </c>
      <c r="M20">
        <v>12</v>
      </c>
      <c r="N20">
        <v>12</v>
      </c>
      <c r="O20">
        <v>15</v>
      </c>
      <c r="P20">
        <v>15</v>
      </c>
      <c r="Q20">
        <v>15</v>
      </c>
      <c r="R20">
        <v>15</v>
      </c>
      <c r="S20">
        <v>18</v>
      </c>
      <c r="T20">
        <v>18</v>
      </c>
      <c r="U20">
        <v>20</v>
      </c>
      <c r="V20">
        <v>20</v>
      </c>
      <c r="W20">
        <v>20</v>
      </c>
      <c r="X20">
        <v>20</v>
      </c>
    </row>
    <row r="21" spans="1:24">
      <c r="A21" t="s">
        <v>249</v>
      </c>
      <c r="B21" s="10">
        <v>4500</v>
      </c>
      <c r="C21">
        <v>0</v>
      </c>
      <c r="D21">
        <v>0</v>
      </c>
      <c r="E21">
        <v>0</v>
      </c>
      <c r="F21">
        <v>0</v>
      </c>
      <c r="G21">
        <v>0.5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2</v>
      </c>
      <c r="V21">
        <v>2</v>
      </c>
      <c r="W21">
        <v>2</v>
      </c>
      <c r="X21">
        <v>2</v>
      </c>
    </row>
    <row r="22" spans="1:24">
      <c r="A22" t="s">
        <v>250</v>
      </c>
      <c r="B22" s="10">
        <v>5000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</row>
    <row r="23" spans="1:24">
      <c r="A23" t="s">
        <v>251</v>
      </c>
      <c r="B23" s="10">
        <v>4500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</row>
    <row r="24" spans="1:24">
      <c r="A24" t="s">
        <v>252</v>
      </c>
      <c r="B24" s="10">
        <v>6500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</row>
    <row r="25" spans="1:24">
      <c r="A25" s="3" t="s">
        <v>253</v>
      </c>
      <c r="C25" s="10">
        <v>0</v>
      </c>
      <c r="D25" s="10">
        <v>16000</v>
      </c>
      <c r="E25" s="10">
        <v>16000</v>
      </c>
      <c r="F25" s="10">
        <v>32250</v>
      </c>
      <c r="G25" s="10">
        <v>61500</v>
      </c>
      <c r="H25" s="10">
        <v>94000</v>
      </c>
      <c r="I25" s="10">
        <v>145500</v>
      </c>
      <c r="J25" s="10">
        <v>181500</v>
      </c>
      <c r="K25" s="10">
        <v>204500</v>
      </c>
      <c r="L25" s="10">
        <v>239000</v>
      </c>
      <c r="M25" s="10">
        <v>239000</v>
      </c>
      <c r="N25" s="10">
        <v>239000</v>
      </c>
      <c r="O25" s="10">
        <v>251500</v>
      </c>
      <c r="P25" s="10">
        <v>265500</v>
      </c>
      <c r="Q25" s="10">
        <v>273500</v>
      </c>
      <c r="R25" s="10">
        <v>279000</v>
      </c>
      <c r="S25" s="10">
        <v>304000</v>
      </c>
      <c r="T25" s="10">
        <v>304000</v>
      </c>
      <c r="U25" s="10">
        <v>333000</v>
      </c>
      <c r="V25" s="10">
        <v>333000</v>
      </c>
      <c r="W25" s="10">
        <v>333000</v>
      </c>
      <c r="X25" s="10">
        <v>333000</v>
      </c>
    </row>
    <row r="26" spans="1:24">
      <c r="A26" s="3" t="s">
        <v>254</v>
      </c>
      <c r="C26" s="8">
        <v>0</v>
      </c>
      <c r="D26" s="8">
        <v>2</v>
      </c>
      <c r="E26" s="8">
        <v>2</v>
      </c>
      <c r="F26" s="8">
        <v>5</v>
      </c>
      <c r="G26" s="8">
        <v>11</v>
      </c>
      <c r="H26" s="8">
        <v>19</v>
      </c>
      <c r="I26" s="8">
        <v>32</v>
      </c>
      <c r="J26" s="8">
        <v>41</v>
      </c>
      <c r="K26" s="8">
        <v>47</v>
      </c>
      <c r="L26" s="8">
        <v>54</v>
      </c>
      <c r="M26" s="8">
        <v>54</v>
      </c>
      <c r="N26" s="8">
        <v>54</v>
      </c>
      <c r="O26" s="8">
        <v>59</v>
      </c>
      <c r="P26" s="8">
        <v>62</v>
      </c>
      <c r="Q26" s="8">
        <v>64</v>
      </c>
      <c r="R26" s="8">
        <v>65</v>
      </c>
      <c r="S26" s="8">
        <v>71</v>
      </c>
      <c r="T26" s="8">
        <v>71</v>
      </c>
      <c r="U26" s="8">
        <v>76</v>
      </c>
      <c r="V26" s="8">
        <v>76</v>
      </c>
      <c r="W26" s="8">
        <v>76</v>
      </c>
      <c r="X26" s="8">
        <v>76</v>
      </c>
    </row>
    <row r="27" spans="1:24">
      <c r="A27" s="3" t="s">
        <v>255</v>
      </c>
      <c r="C27" s="8">
        <v>0</v>
      </c>
      <c r="D27" s="8">
        <v>2</v>
      </c>
      <c r="E27" s="8">
        <v>0</v>
      </c>
      <c r="F27" s="8">
        <v>3</v>
      </c>
      <c r="G27" s="8">
        <v>6</v>
      </c>
      <c r="H27" s="8">
        <v>8</v>
      </c>
      <c r="I27" s="8">
        <v>13</v>
      </c>
      <c r="J27" s="8">
        <v>9</v>
      </c>
      <c r="K27" s="8">
        <v>6</v>
      </c>
      <c r="L27" s="8">
        <v>7</v>
      </c>
      <c r="M27" s="8">
        <v>0</v>
      </c>
      <c r="N27" s="8">
        <v>0</v>
      </c>
      <c r="O27" s="8">
        <v>5</v>
      </c>
      <c r="P27" s="8">
        <v>3</v>
      </c>
      <c r="Q27" s="8">
        <v>2</v>
      </c>
      <c r="R27" s="8">
        <v>1</v>
      </c>
      <c r="S27" s="8">
        <v>6</v>
      </c>
      <c r="T27" s="8">
        <v>0</v>
      </c>
      <c r="U27" s="8">
        <v>5</v>
      </c>
      <c r="V27" s="8">
        <v>0</v>
      </c>
      <c r="W27" s="8">
        <v>0</v>
      </c>
      <c r="X27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sheetFormatPr defaultRowHeight="15"/>
  <cols>
    <col min="1" max="1" width="35.7109375" customWidth="1"/>
    <col min="2" max="2" width="25.7109375" customWidth="1"/>
  </cols>
  <sheetData>
    <row r="1" spans="1:2">
      <c r="A1" s="2" t="s">
        <v>256</v>
      </c>
      <c r="B1" s="2" t="s">
        <v>21</v>
      </c>
    </row>
    <row r="2" spans="1:2">
      <c r="A2" t="s">
        <v>257</v>
      </c>
      <c r="B2" s="9">
        <v>2.2</v>
      </c>
    </row>
    <row r="3" spans="1:2">
      <c r="A3" t="s">
        <v>258</v>
      </c>
      <c r="B3" s="9">
        <v>0.85</v>
      </c>
    </row>
    <row r="4" spans="1:2">
      <c r="A4" t="s">
        <v>259</v>
      </c>
      <c r="B4" s="9">
        <v>0.65</v>
      </c>
    </row>
    <row r="5" spans="1:2">
      <c r="A5" t="s">
        <v>260</v>
      </c>
      <c r="B5" s="9">
        <v>3.8</v>
      </c>
    </row>
    <row r="6" spans="1:2">
      <c r="A6" t="s">
        <v>261</v>
      </c>
      <c r="B6" s="9">
        <v>2.1</v>
      </c>
    </row>
    <row r="7" spans="1:2">
      <c r="A7" t="s">
        <v>262</v>
      </c>
      <c r="B7" s="9">
        <v>4.5</v>
      </c>
    </row>
    <row r="8" spans="1:2">
      <c r="A8" t="s">
        <v>263</v>
      </c>
      <c r="B8" s="9">
        <v>2</v>
      </c>
    </row>
    <row r="9" spans="1:2">
      <c r="A9" t="s">
        <v>264</v>
      </c>
      <c r="B9" s="9">
        <v>0.5</v>
      </c>
    </row>
    <row r="10" spans="1:2">
      <c r="A10" t="s">
        <v>265</v>
      </c>
      <c r="B10" s="9">
        <v>4.3</v>
      </c>
    </row>
    <row r="11" spans="1:2">
      <c r="A11" t="s">
        <v>266</v>
      </c>
      <c r="B11" s="9">
        <v>5</v>
      </c>
    </row>
    <row r="12" spans="1:2">
      <c r="A12" t="s">
        <v>267</v>
      </c>
      <c r="B12" s="9">
        <v>4</v>
      </c>
    </row>
    <row r="13" spans="1:2">
      <c r="A13" s="3" t="s">
        <v>268</v>
      </c>
      <c r="B13" s="9">
        <f>SUM(B2:B12)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1" width="35.7109375" customWidth="1"/>
    <col min="2" max="2" width="25.7109375" customWidth="1"/>
  </cols>
  <sheetData>
    <row r="1" spans="1:2">
      <c r="A1" s="2" t="s">
        <v>256</v>
      </c>
      <c r="B1" s="2" t="s">
        <v>21</v>
      </c>
    </row>
    <row r="2" spans="1:2">
      <c r="A2" t="s">
        <v>269</v>
      </c>
      <c r="B2" s="9">
        <v>15</v>
      </c>
    </row>
    <row r="3" spans="1:2">
      <c r="A3" t="s">
        <v>270</v>
      </c>
      <c r="B3" s="9">
        <v>4.5</v>
      </c>
    </row>
    <row r="4" spans="1:2">
      <c r="A4" t="s">
        <v>271</v>
      </c>
      <c r="B4" s="9">
        <v>6.8</v>
      </c>
    </row>
    <row r="5" spans="1:2">
      <c r="A5" t="s">
        <v>272</v>
      </c>
      <c r="B5" s="9">
        <v>3.2</v>
      </c>
    </row>
    <row r="6" spans="1:2">
      <c r="A6" t="s">
        <v>273</v>
      </c>
      <c r="B6" s="9">
        <v>8.5</v>
      </c>
    </row>
    <row r="7" spans="1:2">
      <c r="A7" t="s">
        <v>260</v>
      </c>
      <c r="B7" s="9">
        <v>9</v>
      </c>
    </row>
    <row r="8" spans="1:2">
      <c r="A8" t="s">
        <v>274</v>
      </c>
      <c r="B8" s="9">
        <v>35</v>
      </c>
    </row>
    <row r="9" spans="1:2">
      <c r="A9" t="s">
        <v>275</v>
      </c>
      <c r="B9" s="9">
        <v>12.8</v>
      </c>
    </row>
    <row r="10" spans="1:2">
      <c r="A10" t="s">
        <v>276</v>
      </c>
      <c r="B10" s="9">
        <v>15</v>
      </c>
    </row>
    <row r="11" spans="1:2">
      <c r="A11" t="s">
        <v>277</v>
      </c>
      <c r="B11" s="9">
        <v>6.4</v>
      </c>
    </row>
    <row r="12" spans="1:2">
      <c r="A12" s="3" t="s">
        <v>268</v>
      </c>
      <c r="B12" s="9">
        <f>SUM(B2:B11)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35.7109375" customWidth="1"/>
    <col min="2" max="2" width="25.7109375" customWidth="1"/>
  </cols>
  <sheetData>
    <row r="1" spans="1:2">
      <c r="A1" s="2" t="s">
        <v>256</v>
      </c>
      <c r="B1" s="2" t="s">
        <v>21</v>
      </c>
    </row>
    <row r="2" spans="1:2">
      <c r="A2" t="s">
        <v>278</v>
      </c>
      <c r="B2" s="9">
        <v>40</v>
      </c>
    </row>
    <row r="3" spans="1:2">
      <c r="A3" t="s">
        <v>279</v>
      </c>
      <c r="B3" s="9">
        <v>8.5</v>
      </c>
    </row>
    <row r="4" spans="1:2">
      <c r="A4" t="s">
        <v>280</v>
      </c>
      <c r="B4" s="9">
        <v>6.5</v>
      </c>
    </row>
    <row r="5" spans="1:2">
      <c r="A5" t="s">
        <v>281</v>
      </c>
      <c r="B5" s="9">
        <v>9</v>
      </c>
    </row>
    <row r="6" spans="1:2">
      <c r="A6" s="3" t="s">
        <v>268</v>
      </c>
      <c r="B6" s="9">
        <f>SUM(B2:B5)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defaultRowHeight="15"/>
  <cols>
    <col min="1" max="1" width="35.7109375" customWidth="1"/>
    <col min="2" max="2" width="25.7109375" customWidth="1"/>
  </cols>
  <sheetData>
    <row r="1" spans="1:2">
      <c r="A1" s="2" t="s">
        <v>256</v>
      </c>
      <c r="B1" s="2" t="s">
        <v>21</v>
      </c>
    </row>
    <row r="2" spans="1:2">
      <c r="A2" t="s">
        <v>282</v>
      </c>
      <c r="B2" s="9">
        <v>5.6</v>
      </c>
    </row>
    <row r="3" spans="1:2">
      <c r="A3" t="s">
        <v>283</v>
      </c>
      <c r="B3" s="9">
        <v>9</v>
      </c>
    </row>
    <row r="4" spans="1:2">
      <c r="A4" t="s">
        <v>284</v>
      </c>
      <c r="B4" s="9">
        <v>3.5</v>
      </c>
    </row>
    <row r="5" spans="1:2">
      <c r="A5" s="3" t="s">
        <v>268</v>
      </c>
      <c r="B5" s="9">
        <f>SUM(B2:B4)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O23"/>
  <sheetViews>
    <sheetView workbookViewId="0"/>
  </sheetViews>
  <sheetFormatPr defaultRowHeight="15"/>
  <cols>
    <col min="1" max="1" width="35.7109375" customWidth="1"/>
    <col min="2" max="67" width="25.7109375" customWidth="1"/>
  </cols>
  <sheetData>
    <row r="1" spans="1:67">
      <c r="A1" t="s">
        <v>74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</row>
    <row r="2" spans="1:67">
      <c r="A2" t="s">
        <v>285</v>
      </c>
      <c r="B2" s="3" t="s">
        <v>307</v>
      </c>
      <c r="C2" s="3" t="s">
        <v>308</v>
      </c>
      <c r="D2" s="3" t="s">
        <v>309</v>
      </c>
      <c r="E2" s="3" t="s">
        <v>310</v>
      </c>
      <c r="F2" s="3" t="s">
        <v>311</v>
      </c>
      <c r="G2" s="3" t="s">
        <v>312</v>
      </c>
      <c r="H2" s="3" t="s">
        <v>313</v>
      </c>
      <c r="I2" s="3" t="s">
        <v>314</v>
      </c>
      <c r="J2" s="3" t="s">
        <v>315</v>
      </c>
      <c r="K2" s="3" t="s">
        <v>316</v>
      </c>
      <c r="L2" s="3" t="s">
        <v>317</v>
      </c>
      <c r="M2" s="3" t="s">
        <v>318</v>
      </c>
      <c r="N2" s="3" t="s">
        <v>319</v>
      </c>
      <c r="O2" s="3" t="s">
        <v>320</v>
      </c>
      <c r="P2" s="3" t="s">
        <v>321</v>
      </c>
      <c r="Q2" s="3" t="s">
        <v>322</v>
      </c>
      <c r="R2" s="3" t="s">
        <v>323</v>
      </c>
      <c r="S2" s="3" t="s">
        <v>324</v>
      </c>
      <c r="T2" s="3" t="s">
        <v>325</v>
      </c>
      <c r="U2" s="3" t="s">
        <v>326</v>
      </c>
      <c r="V2" s="3" t="s">
        <v>327</v>
      </c>
      <c r="W2" s="3" t="s">
        <v>328</v>
      </c>
      <c r="X2" s="3" t="s">
        <v>329</v>
      </c>
      <c r="Y2" s="3" t="s">
        <v>330</v>
      </c>
      <c r="Z2" s="3" t="s">
        <v>331</v>
      </c>
      <c r="AA2" s="3" t="s">
        <v>332</v>
      </c>
      <c r="AB2" s="3" t="s">
        <v>333</v>
      </c>
      <c r="AC2" s="3" t="s">
        <v>334</v>
      </c>
      <c r="AD2" s="3" t="s">
        <v>335</v>
      </c>
      <c r="AE2" s="3" t="s">
        <v>336</v>
      </c>
      <c r="AF2" s="3" t="s">
        <v>337</v>
      </c>
      <c r="AG2" s="3" t="s">
        <v>338</v>
      </c>
      <c r="AH2" s="3" t="s">
        <v>339</v>
      </c>
      <c r="AI2" s="3" t="s">
        <v>340</v>
      </c>
      <c r="AJ2" s="3" t="s">
        <v>341</v>
      </c>
      <c r="AK2" s="3" t="s">
        <v>342</v>
      </c>
      <c r="AL2" s="3" t="s">
        <v>343</v>
      </c>
      <c r="AM2" s="3" t="s">
        <v>344</v>
      </c>
      <c r="AN2" s="3" t="s">
        <v>345</v>
      </c>
      <c r="AO2" s="3" t="s">
        <v>346</v>
      </c>
      <c r="AP2" s="3" t="s">
        <v>347</v>
      </c>
      <c r="AQ2" s="3" t="s">
        <v>348</v>
      </c>
      <c r="AR2" s="3" t="s">
        <v>349</v>
      </c>
      <c r="AS2" s="3" t="s">
        <v>350</v>
      </c>
      <c r="AT2" s="3" t="s">
        <v>351</v>
      </c>
      <c r="AU2" s="3" t="s">
        <v>352</v>
      </c>
      <c r="AV2" s="3" t="s">
        <v>353</v>
      </c>
      <c r="AW2" s="3" t="s">
        <v>354</v>
      </c>
      <c r="AX2" s="3" t="s">
        <v>355</v>
      </c>
      <c r="AY2" s="3" t="s">
        <v>356</v>
      </c>
      <c r="AZ2" s="3" t="s">
        <v>357</v>
      </c>
      <c r="BA2" s="3" t="s">
        <v>358</v>
      </c>
      <c r="BB2" s="3" t="s">
        <v>359</v>
      </c>
      <c r="BC2" s="3" t="s">
        <v>360</v>
      </c>
      <c r="BD2" s="3" t="s">
        <v>361</v>
      </c>
      <c r="BE2" s="3" t="s">
        <v>362</v>
      </c>
      <c r="BF2" s="3" t="s">
        <v>363</v>
      </c>
      <c r="BG2" s="3" t="s">
        <v>364</v>
      </c>
      <c r="BH2" s="3" t="s">
        <v>365</v>
      </c>
      <c r="BI2" s="3" t="s">
        <v>366</v>
      </c>
      <c r="BJ2" s="3" t="s">
        <v>367</v>
      </c>
      <c r="BK2" s="3" t="s">
        <v>368</v>
      </c>
      <c r="BL2" s="3" t="s">
        <v>369</v>
      </c>
      <c r="BM2" s="3" t="s">
        <v>370</v>
      </c>
      <c r="BN2" s="3" t="s">
        <v>371</v>
      </c>
      <c r="BO2" s="3" t="s">
        <v>372</v>
      </c>
    </row>
    <row r="3" spans="1:67">
      <c r="A3" t="s">
        <v>286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f>H4 - 0</f>
        <v>0</v>
      </c>
      <c r="I3" s="8">
        <f>I4 - H4</f>
        <v>0</v>
      </c>
      <c r="J3" s="8">
        <f>J4 - I4</f>
        <v>0</v>
      </c>
      <c r="K3" s="8">
        <f>K4 - J4</f>
        <v>0</v>
      </c>
      <c r="L3" s="8">
        <f>L4 - K4</f>
        <v>0</v>
      </c>
      <c r="M3" s="8">
        <f>M4 - L4</f>
        <v>0</v>
      </c>
      <c r="N3" s="8">
        <f>N4 - M4</f>
        <v>0</v>
      </c>
      <c r="O3" s="8">
        <f>O4 - N4</f>
        <v>0</v>
      </c>
      <c r="P3" s="8">
        <f>P4 - O4</f>
        <v>0</v>
      </c>
      <c r="Q3" s="8">
        <f>Q4 - P4</f>
        <v>0</v>
      </c>
      <c r="R3" s="8">
        <f>R4 - Q4</f>
        <v>0</v>
      </c>
      <c r="S3" s="8">
        <f>S4 - R4</f>
        <v>0</v>
      </c>
      <c r="T3" s="8">
        <f>T4 - S4</f>
        <v>0</v>
      </c>
      <c r="U3" s="8">
        <f>U4 - T4</f>
        <v>0</v>
      </c>
      <c r="V3" s="8">
        <f>V4 - U4</f>
        <v>0</v>
      </c>
      <c r="W3" s="8">
        <f>W4 - V4</f>
        <v>0</v>
      </c>
      <c r="X3" s="8">
        <f>X4 - W4</f>
        <v>0</v>
      </c>
      <c r="Y3" s="8">
        <f>Y4 - X4</f>
        <v>0</v>
      </c>
      <c r="Z3" s="8">
        <f>Z4 - Y4</f>
        <v>0</v>
      </c>
      <c r="AA3" s="8">
        <f>AA4 - Z4</f>
        <v>0</v>
      </c>
      <c r="AB3" s="8">
        <f>AB4 - AA4</f>
        <v>0</v>
      </c>
      <c r="AC3" s="8">
        <f>AC4 - AB4</f>
        <v>0</v>
      </c>
      <c r="AD3" s="8">
        <f>AD4 - AC4</f>
        <v>0</v>
      </c>
      <c r="AE3" s="8">
        <f>AE4 - AD4</f>
        <v>0</v>
      </c>
      <c r="AF3" s="8">
        <f>AF4 - AE4</f>
        <v>0</v>
      </c>
      <c r="AG3" s="8">
        <f>AG4 - AF4</f>
        <v>0</v>
      </c>
      <c r="AH3" s="8">
        <f>AH4 - AG4</f>
        <v>0</v>
      </c>
      <c r="AI3" s="8">
        <f>AI4 - AH4</f>
        <v>0</v>
      </c>
      <c r="AJ3" s="8">
        <f>AJ4 - AI4</f>
        <v>0</v>
      </c>
      <c r="AK3" s="8">
        <f>AK4 - AJ4</f>
        <v>0</v>
      </c>
      <c r="AL3" s="8">
        <f>AL4 - AK4</f>
        <v>0</v>
      </c>
      <c r="AM3" s="8">
        <f>AM4 - AL4</f>
        <v>0</v>
      </c>
      <c r="AN3" s="8">
        <f>AN4 - AM4</f>
        <v>0</v>
      </c>
      <c r="AO3" s="8">
        <f>AO4 - AN4</f>
        <v>0</v>
      </c>
      <c r="AP3" s="8">
        <f>AP4 - AO4</f>
        <v>0</v>
      </c>
      <c r="AQ3" s="8">
        <f>AQ4 - AP4</f>
        <v>0</v>
      </c>
      <c r="AR3" s="8">
        <f>AR4 - AQ4</f>
        <v>0</v>
      </c>
      <c r="AS3" s="8">
        <f>AS4 - AR4</f>
        <v>0</v>
      </c>
      <c r="AT3" s="8">
        <f>AT4 - AS4</f>
        <v>0</v>
      </c>
      <c r="AU3" s="8">
        <f>AU4 - AT4</f>
        <v>0</v>
      </c>
      <c r="AV3" s="8">
        <f>AV4 - AU4</f>
        <v>0</v>
      </c>
      <c r="AW3" s="8">
        <f>AW4 - AV4</f>
        <v>0</v>
      </c>
      <c r="AX3" s="8">
        <f>AX4 - AW4</f>
        <v>0</v>
      </c>
      <c r="AY3" s="8">
        <f>AY4 - AX4</f>
        <v>0</v>
      </c>
      <c r="AZ3" s="8">
        <f>AZ4 - AY4</f>
        <v>0</v>
      </c>
      <c r="BA3" s="8">
        <f>BA4 - AZ4</f>
        <v>0</v>
      </c>
      <c r="BB3" s="8">
        <f>BB4 - BA4</f>
        <v>0</v>
      </c>
      <c r="BC3" s="8">
        <f>BC4 - BB4</f>
        <v>0</v>
      </c>
      <c r="BD3" s="8">
        <f>BD4 - BC4</f>
        <v>0</v>
      </c>
      <c r="BE3" s="8">
        <f>BE4 - BD4</f>
        <v>0</v>
      </c>
      <c r="BF3" s="8">
        <f>BF4 - BE4</f>
        <v>0</v>
      </c>
      <c r="BG3" s="8">
        <f>BG4 - BF4</f>
        <v>0</v>
      </c>
      <c r="BH3" s="8">
        <f>BH4 - BG4</f>
        <v>0</v>
      </c>
      <c r="BI3" s="8">
        <f>BI4 - BH4</f>
        <v>0</v>
      </c>
      <c r="BJ3" s="8">
        <f>BJ4 - BI4</f>
        <v>0</v>
      </c>
      <c r="BK3" s="8">
        <f>BK4 - BJ4</f>
        <v>0</v>
      </c>
      <c r="BL3" s="8">
        <f>BL4 - BK4</f>
        <v>0</v>
      </c>
      <c r="BM3" s="8">
        <f>BM4 - BL4</f>
        <v>0</v>
      </c>
      <c r="BN3" s="8">
        <f>BN4 - BM4</f>
        <v>0</v>
      </c>
      <c r="BO3" s="8">
        <f>BO4 - BN4</f>
        <v>0</v>
      </c>
    </row>
    <row r="4" spans="1:67">
      <c r="A4" t="s">
        <v>287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166</v>
      </c>
      <c r="I4" s="8">
        <v>333</v>
      </c>
      <c r="J4" s="8">
        <v>500</v>
      </c>
      <c r="K4" s="8">
        <v>1555</v>
      </c>
      <c r="L4" s="8">
        <v>2611</v>
      </c>
      <c r="M4" s="8">
        <v>3666</v>
      </c>
      <c r="N4" s="8">
        <v>4722</v>
      </c>
      <c r="O4" s="8">
        <v>5777</v>
      </c>
      <c r="P4" s="8">
        <v>6833</v>
      </c>
      <c r="Q4" s="8">
        <v>7888</v>
      </c>
      <c r="R4" s="8">
        <v>8944</v>
      </c>
      <c r="S4" s="8">
        <v>10000</v>
      </c>
      <c r="T4" s="8">
        <v>17500</v>
      </c>
      <c r="U4" s="8">
        <v>25000</v>
      </c>
      <c r="V4" s="8">
        <v>32500</v>
      </c>
      <c r="W4" s="8">
        <v>40000</v>
      </c>
      <c r="X4" s="8">
        <v>47500</v>
      </c>
      <c r="Y4" s="8">
        <v>55000</v>
      </c>
      <c r="Z4" s="8">
        <v>62500</v>
      </c>
      <c r="AA4" s="8">
        <v>70000</v>
      </c>
      <c r="AB4" s="8">
        <v>77500</v>
      </c>
      <c r="AC4" s="8">
        <v>85000</v>
      </c>
      <c r="AD4" s="8">
        <v>92500</v>
      </c>
      <c r="AE4" s="8">
        <v>100000</v>
      </c>
      <c r="AF4" s="8">
        <v>133333</v>
      </c>
      <c r="AG4" s="8">
        <v>166666</v>
      </c>
      <c r="AH4" s="8">
        <v>200000</v>
      </c>
      <c r="AI4" s="8">
        <v>233333</v>
      </c>
      <c r="AJ4" s="8">
        <v>266666</v>
      </c>
      <c r="AK4" s="8">
        <v>300000</v>
      </c>
      <c r="AL4" s="8">
        <v>333333</v>
      </c>
      <c r="AM4" s="8">
        <v>366666</v>
      </c>
      <c r="AN4" s="8">
        <v>400000</v>
      </c>
      <c r="AO4" s="8">
        <v>433333</v>
      </c>
      <c r="AP4" s="8">
        <v>466666</v>
      </c>
      <c r="AQ4" s="8">
        <v>500000</v>
      </c>
      <c r="AR4" s="8">
        <v>558333</v>
      </c>
      <c r="AS4" s="8">
        <v>616666</v>
      </c>
      <c r="AT4" s="8">
        <v>675000</v>
      </c>
      <c r="AU4" s="8">
        <v>733333</v>
      </c>
      <c r="AV4" s="8">
        <v>791666</v>
      </c>
      <c r="AW4" s="8">
        <v>850000</v>
      </c>
      <c r="AX4" s="8">
        <v>908333</v>
      </c>
      <c r="AY4" s="8">
        <v>966666</v>
      </c>
      <c r="AZ4" s="8">
        <v>1025000</v>
      </c>
      <c r="BA4" s="8">
        <v>1083333</v>
      </c>
      <c r="BB4" s="8">
        <v>1141666</v>
      </c>
      <c r="BC4" s="8">
        <v>1200000</v>
      </c>
      <c r="BD4" s="8">
        <v>1308333</v>
      </c>
      <c r="BE4" s="8">
        <v>1416666</v>
      </c>
      <c r="BF4" s="8">
        <v>1525000</v>
      </c>
      <c r="BG4" s="8">
        <v>1633333</v>
      </c>
      <c r="BH4" s="8">
        <v>1741666</v>
      </c>
      <c r="BI4" s="8">
        <v>1850000</v>
      </c>
      <c r="BJ4" s="8">
        <v>1958333</v>
      </c>
      <c r="BK4" s="8">
        <v>2066666</v>
      </c>
      <c r="BL4" s="8">
        <v>2175000</v>
      </c>
      <c r="BM4" s="8">
        <v>2283333</v>
      </c>
      <c r="BN4" s="8">
        <v>2391666</v>
      </c>
      <c r="BO4" s="8">
        <v>2500000</v>
      </c>
    </row>
    <row r="5" spans="1:67">
      <c r="A5" t="s">
        <v>288</v>
      </c>
      <c r="B5" s="10">
        <f>((B3*IF(B4&lt;100000, Parameters!$C$9, IF(B4&lt;500000, 46.50, Parameters!$C$45))) + ((B3*Parameters!$C$35)*(0.10*Parameters!$C$12 + 0.70*Parameters!$C$13 + 0.20*Parameters!$C$14)) + IF(B1 &gt;= Parameters!$C$60, B3*Parameters!$C$15, 0)) * (1 - Parameters!$C$16)</f>
        <v>0</v>
      </c>
      <c r="C5" s="10">
        <f>((C3*IF(C4&lt;100000, Parameters!$C$9, IF(C4&lt;500000, 46.50, Parameters!$C$45))) + ((C3*Parameters!$C$35)*(0.10*Parameters!$C$12 + 0.70*Parameters!$C$13 + 0.20*Parameters!$C$14)) + IF(C1 &gt;= Parameters!$C$60, C3*Parameters!$C$15, 0)) * (1 - Parameters!$C$16)</f>
        <v>0</v>
      </c>
      <c r="D5" s="10">
        <f>((D3*IF(D4&lt;100000, Parameters!$C$9, IF(D4&lt;500000, 46.50, Parameters!$C$45))) + ((D3*Parameters!$C$35)*(0.10*Parameters!$C$12 + 0.70*Parameters!$C$13 + 0.20*Parameters!$C$14)) + IF(D1 &gt;= Parameters!$C$60, D3*Parameters!$C$15, 0)) * (1 - Parameters!$C$16)</f>
        <v>0</v>
      </c>
      <c r="E5" s="10">
        <f>((E3*IF(E4&lt;100000, Parameters!$C$9, IF(E4&lt;500000, 46.50, Parameters!$C$45))) + ((E3*Parameters!$C$35)*(0.10*Parameters!$C$12 + 0.70*Parameters!$C$13 + 0.20*Parameters!$C$14)) + IF(E1 &gt;= Parameters!$C$60, E3*Parameters!$C$15, 0)) * (1 - Parameters!$C$16)</f>
        <v>0</v>
      </c>
      <c r="F5" s="10">
        <f>((F3*IF(F4&lt;100000, Parameters!$C$9, IF(F4&lt;500000, 46.50, Parameters!$C$45))) + ((F3*Parameters!$C$35)*(0.10*Parameters!$C$12 + 0.70*Parameters!$C$13 + 0.20*Parameters!$C$14)) + IF(F1 &gt;= Parameters!$C$60, F3*Parameters!$C$15, 0)) * (1 - Parameters!$C$16)</f>
        <v>0</v>
      </c>
      <c r="G5" s="10">
        <f>((G3*IF(G4&lt;100000, Parameters!$C$9, IF(G4&lt;500000, 46.50, Parameters!$C$45))) + ((G3*Parameters!$C$35)*(0.10*Parameters!$C$12 + 0.70*Parameters!$C$13 + 0.20*Parameters!$C$14)) + IF(G1 &gt;= Parameters!$C$60, G3*Parameters!$C$15, 0)) * (1 - Parameters!$C$16)</f>
        <v>0</v>
      </c>
      <c r="H5" s="10">
        <f>((H3*IF(H4&lt;100000, Parameters!$C$9, IF(H4&lt;500000, 46.50, Parameters!$C$45))) + ((H3*Parameters!$C$35)*(0.10*Parameters!$C$12 + 0.70*Parameters!$C$13 + 0.20*Parameters!$C$14)) + IF(H1 &gt;= Parameters!$C$60, H3*Parameters!$C$15, 0)) * (1 - Parameters!$C$16)</f>
        <v>0</v>
      </c>
      <c r="I5" s="10">
        <f>((I3*IF(I4&lt;100000, Parameters!$C$9, IF(I4&lt;500000, 46.50, Parameters!$C$45))) + ((I3*Parameters!$C$35)*(0.10*Parameters!$C$12 + 0.70*Parameters!$C$13 + 0.20*Parameters!$C$14)) + IF(I1 &gt;= Parameters!$C$60, I3*Parameters!$C$15, 0)) * (1 - Parameters!$C$16)</f>
        <v>0</v>
      </c>
      <c r="J5" s="10">
        <f>((J3*IF(J4&lt;100000, Parameters!$C$9, IF(J4&lt;500000, 46.50, Parameters!$C$45))) + ((J3*Parameters!$C$35)*(0.10*Parameters!$C$12 + 0.70*Parameters!$C$13 + 0.20*Parameters!$C$14)) + IF(J1 &gt;= Parameters!$C$60, J3*Parameters!$C$15, 0)) * (1 - Parameters!$C$16)</f>
        <v>0</v>
      </c>
      <c r="K5" s="10">
        <f>((K3*IF(K4&lt;100000, Parameters!$C$9, IF(K4&lt;500000, 46.50, Parameters!$C$45))) + ((K3*Parameters!$C$35)*(0.10*Parameters!$C$12 + 0.70*Parameters!$C$13 + 0.20*Parameters!$C$14)) + IF(K1 &gt;= Parameters!$C$60, K3*Parameters!$C$15, 0)) * (1 - Parameters!$C$16)</f>
        <v>0</v>
      </c>
      <c r="L5" s="10">
        <f>((L3*IF(L4&lt;100000, Parameters!$C$9, IF(L4&lt;500000, 46.50, Parameters!$C$45))) + ((L3*Parameters!$C$35)*(0.10*Parameters!$C$12 + 0.70*Parameters!$C$13 + 0.20*Parameters!$C$14)) + IF(L1 &gt;= Parameters!$C$60, L3*Parameters!$C$15, 0)) * (1 - Parameters!$C$16)</f>
        <v>0</v>
      </c>
      <c r="M5" s="10">
        <f>((M3*IF(M4&lt;100000, Parameters!$C$9, IF(M4&lt;500000, 46.50, Parameters!$C$45))) + ((M3*Parameters!$C$35)*(0.10*Parameters!$C$12 + 0.70*Parameters!$C$13 + 0.20*Parameters!$C$14)) + IF(M1 &gt;= Parameters!$C$60, M3*Parameters!$C$15, 0)) * (1 - Parameters!$C$16)</f>
        <v>0</v>
      </c>
      <c r="N5" s="10">
        <f>((N3*IF(N4&lt;100000, Parameters!$C$9, IF(N4&lt;500000, 46.50, Parameters!$C$45))) + ((N3*Parameters!$C$35)*(0.10*Parameters!$C$12 + 0.70*Parameters!$C$13 + 0.20*Parameters!$C$14)) + IF(N1 &gt;= Parameters!$C$60, N3*Parameters!$C$15, 0)) * (1 - Parameters!$C$16)</f>
        <v>0</v>
      </c>
      <c r="O5" s="10">
        <f>((O3*IF(O4&lt;100000, Parameters!$C$9, IF(O4&lt;500000, 46.50, Parameters!$C$45))) + ((O3*Parameters!$C$35)*(0.10*Parameters!$C$12 + 0.70*Parameters!$C$13 + 0.20*Parameters!$C$14)) + IF(O1 &gt;= Parameters!$C$60, O3*Parameters!$C$15, 0)) * (1 - Parameters!$C$16)</f>
        <v>0</v>
      </c>
      <c r="P5" s="10">
        <f>((P3*IF(P4&lt;100000, Parameters!$C$9, IF(P4&lt;500000, 46.50, Parameters!$C$45))) + ((P3*Parameters!$C$35)*(0.10*Parameters!$C$12 + 0.70*Parameters!$C$13 + 0.20*Parameters!$C$14)) + IF(P1 &gt;= Parameters!$C$60, P3*Parameters!$C$15, 0)) * (1 - Parameters!$C$16)</f>
        <v>0</v>
      </c>
      <c r="Q5" s="10">
        <f>((Q3*IF(Q4&lt;100000, Parameters!$C$9, IF(Q4&lt;500000, 46.50, Parameters!$C$45))) + ((Q3*Parameters!$C$35)*(0.10*Parameters!$C$12 + 0.70*Parameters!$C$13 + 0.20*Parameters!$C$14)) + IF(Q1 &gt;= Parameters!$C$60, Q3*Parameters!$C$15, 0)) * (1 - Parameters!$C$16)</f>
        <v>0</v>
      </c>
      <c r="R5" s="10">
        <f>((R3*IF(R4&lt;100000, Parameters!$C$9, IF(R4&lt;500000, 46.50, Parameters!$C$45))) + ((R3*Parameters!$C$35)*(0.10*Parameters!$C$12 + 0.70*Parameters!$C$13 + 0.20*Parameters!$C$14)) + IF(R1 &gt;= Parameters!$C$60, R3*Parameters!$C$15, 0)) * (1 - Parameters!$C$16)</f>
        <v>0</v>
      </c>
      <c r="S5" s="10">
        <f>((S3*IF(S4&lt;100000, Parameters!$C$9, IF(S4&lt;500000, 46.50, Parameters!$C$45))) + ((S3*Parameters!$C$35)*(0.10*Parameters!$C$12 + 0.70*Parameters!$C$13 + 0.20*Parameters!$C$14)) + IF(S1 &gt;= Parameters!$C$60, S3*Parameters!$C$15, 0)) * (1 - Parameters!$C$16)</f>
        <v>0</v>
      </c>
      <c r="T5" s="10">
        <f>((T3*IF(T4&lt;100000, Parameters!$C$9, IF(T4&lt;500000, 46.50, Parameters!$C$45))) + ((T3*Parameters!$C$35)*(0.10*Parameters!$C$12 + 0.70*Parameters!$C$13 + 0.20*Parameters!$C$14)) + IF(T1 &gt;= Parameters!$C$60, T3*Parameters!$C$15, 0)) * (1 - Parameters!$C$16)</f>
        <v>0</v>
      </c>
      <c r="U5" s="10">
        <f>((U3*IF(U4&lt;100000, Parameters!$C$9, IF(U4&lt;500000, 46.50, Parameters!$C$45))) + ((U3*Parameters!$C$35)*(0.10*Parameters!$C$12 + 0.70*Parameters!$C$13 + 0.20*Parameters!$C$14)) + IF(U1 &gt;= Parameters!$C$60, U3*Parameters!$C$15, 0)) * (1 - Parameters!$C$16)</f>
        <v>0</v>
      </c>
      <c r="V5" s="10">
        <f>((V3*IF(V4&lt;100000, Parameters!$C$9, IF(V4&lt;500000, 46.50, Parameters!$C$45))) + ((V3*Parameters!$C$35)*(0.10*Parameters!$C$12 + 0.70*Parameters!$C$13 + 0.20*Parameters!$C$14)) + IF(V1 &gt;= Parameters!$C$60, V3*Parameters!$C$15, 0)) * (1 - Parameters!$C$16)</f>
        <v>0</v>
      </c>
      <c r="W5" s="10">
        <f>((W3*IF(W4&lt;100000, Parameters!$C$9, IF(W4&lt;500000, 46.50, Parameters!$C$45))) + ((W3*Parameters!$C$35)*(0.10*Parameters!$C$12 + 0.70*Parameters!$C$13 + 0.20*Parameters!$C$14)) + IF(W1 &gt;= Parameters!$C$60, W3*Parameters!$C$15, 0)) * (1 - Parameters!$C$16)</f>
        <v>0</v>
      </c>
      <c r="X5" s="10">
        <f>((X3*IF(X4&lt;100000, Parameters!$C$9, IF(X4&lt;500000, 46.50, Parameters!$C$45))) + ((X3*Parameters!$C$35)*(0.10*Parameters!$C$12 + 0.70*Parameters!$C$13 + 0.20*Parameters!$C$14)) + IF(X1 &gt;= Parameters!$C$60, X3*Parameters!$C$15, 0)) * (1 - Parameters!$C$16)</f>
        <v>0</v>
      </c>
      <c r="Y5" s="10">
        <f>((Y3*IF(Y4&lt;100000, Parameters!$C$9, IF(Y4&lt;500000, 46.50, Parameters!$C$45))) + ((Y3*Parameters!$C$35)*(0.10*Parameters!$C$12 + 0.70*Parameters!$C$13 + 0.20*Parameters!$C$14)) + IF(Y1 &gt;= Parameters!$C$60, Y3*Parameters!$C$15, 0)) * (1 - Parameters!$C$16)</f>
        <v>0</v>
      </c>
      <c r="Z5" s="10">
        <f>((Z3*IF(Z4&lt;100000, Parameters!$C$9, IF(Z4&lt;500000, 46.50, Parameters!$C$45))) + ((Z3*Parameters!$C$35)*(0.10*Parameters!$C$12 + 0.70*Parameters!$C$13 + 0.20*Parameters!$C$14)) + IF(Z1 &gt;= Parameters!$C$60, Z3*Parameters!$C$15, 0)) * (1 - Parameters!$C$16)</f>
        <v>0</v>
      </c>
      <c r="AA5" s="10">
        <f>((AA3*IF(AA4&lt;100000, Parameters!$C$9, IF(AA4&lt;500000, 46.50, Parameters!$C$45))) + ((AA3*Parameters!$C$35)*(0.10*Parameters!$C$12 + 0.70*Parameters!$C$13 + 0.20*Parameters!$C$14)) + IF(AA1 &gt;= Parameters!$C$60, AA3*Parameters!$C$15, 0)) * (1 - Parameters!$C$16)</f>
        <v>0</v>
      </c>
      <c r="AB5" s="10">
        <f>((AB3*IF(AB4&lt;100000, Parameters!$C$9, IF(AB4&lt;500000, 46.50, Parameters!$C$45))) + ((AB3*Parameters!$C$35)*(0.10*Parameters!$C$12 + 0.70*Parameters!$C$13 + 0.20*Parameters!$C$14)) + IF(AB1 &gt;= Parameters!$C$60, AB3*Parameters!$C$15, 0)) * (1 - Parameters!$C$16)</f>
        <v>0</v>
      </c>
      <c r="AC5" s="10">
        <f>((AC3*IF(AC4&lt;100000, Parameters!$C$9, IF(AC4&lt;500000, 46.50, Parameters!$C$45))) + ((AC3*Parameters!$C$35)*(0.10*Parameters!$C$12 + 0.70*Parameters!$C$13 + 0.20*Parameters!$C$14)) + IF(AC1 &gt;= Parameters!$C$60, AC3*Parameters!$C$15, 0)) * (1 - Parameters!$C$16)</f>
        <v>0</v>
      </c>
      <c r="AD5" s="10">
        <f>((AD3*IF(AD4&lt;100000, Parameters!$C$9, IF(AD4&lt;500000, 46.50, Parameters!$C$45))) + ((AD3*Parameters!$C$35)*(0.10*Parameters!$C$12 + 0.70*Parameters!$C$13 + 0.20*Parameters!$C$14)) + IF(AD1 &gt;= Parameters!$C$60, AD3*Parameters!$C$15, 0)) * (1 - Parameters!$C$16)</f>
        <v>0</v>
      </c>
      <c r="AE5" s="10">
        <f>((AE3*IF(AE4&lt;100000, Parameters!$C$9, IF(AE4&lt;500000, 46.50, Parameters!$C$45))) + ((AE3*Parameters!$C$35)*(0.10*Parameters!$C$12 + 0.70*Parameters!$C$13 + 0.20*Parameters!$C$14)) + IF(AE1 &gt;= Parameters!$C$60, AE3*Parameters!$C$15, 0)) * (1 - Parameters!$C$16)</f>
        <v>0</v>
      </c>
      <c r="AF5" s="10">
        <f>((AF3*IF(AF4&lt;100000, Parameters!$C$9, IF(AF4&lt;500000, 46.50, Parameters!$C$45))) + ((AF3*Parameters!$C$35)*(0.10*Parameters!$C$12 + 0.70*Parameters!$C$13 + 0.20*Parameters!$C$14)) + IF(AF1 &gt;= Parameters!$C$60, AF3*Parameters!$C$15, 0)) * (1 - Parameters!$C$16)</f>
        <v>0</v>
      </c>
      <c r="AG5" s="10">
        <f>((AG3*IF(AG4&lt;100000, Parameters!$C$9, IF(AG4&lt;500000, 46.50, Parameters!$C$45))) + ((AG3*Parameters!$C$35)*(0.10*Parameters!$C$12 + 0.70*Parameters!$C$13 + 0.20*Parameters!$C$14)) + IF(AG1 &gt;= Parameters!$C$60, AG3*Parameters!$C$15, 0)) * (1 - Parameters!$C$16)</f>
        <v>0</v>
      </c>
      <c r="AH5" s="10">
        <f>((AH3*IF(AH4&lt;100000, Parameters!$C$9, IF(AH4&lt;500000, 46.50, Parameters!$C$45))) + ((AH3*Parameters!$C$35)*(0.10*Parameters!$C$12 + 0.70*Parameters!$C$13 + 0.20*Parameters!$C$14)) + IF(AH1 &gt;= Parameters!$C$60, AH3*Parameters!$C$15, 0)) * (1 - Parameters!$C$16)</f>
        <v>0</v>
      </c>
      <c r="AI5" s="10">
        <f>((AI3*IF(AI4&lt;100000, Parameters!$C$9, IF(AI4&lt;500000, 46.50, Parameters!$C$45))) + ((AI3*Parameters!$C$35)*(0.10*Parameters!$C$12 + 0.70*Parameters!$C$13 + 0.20*Parameters!$C$14)) + IF(AI1 &gt;= Parameters!$C$60, AI3*Parameters!$C$15, 0)) * (1 - Parameters!$C$16)</f>
        <v>0</v>
      </c>
      <c r="AJ5" s="10">
        <f>((AJ3*IF(AJ4&lt;100000, Parameters!$C$9, IF(AJ4&lt;500000, 46.50, Parameters!$C$45))) + ((AJ3*Parameters!$C$35)*(0.10*Parameters!$C$12 + 0.70*Parameters!$C$13 + 0.20*Parameters!$C$14)) + IF(AJ1 &gt;= Parameters!$C$60, AJ3*Parameters!$C$15, 0)) * (1 - Parameters!$C$16)</f>
        <v>0</v>
      </c>
      <c r="AK5" s="10">
        <f>((AK3*IF(AK4&lt;100000, Parameters!$C$9, IF(AK4&lt;500000, 46.50, Parameters!$C$45))) + ((AK3*Parameters!$C$35)*(0.10*Parameters!$C$12 + 0.70*Parameters!$C$13 + 0.20*Parameters!$C$14)) + IF(AK1 &gt;= Parameters!$C$60, AK3*Parameters!$C$15, 0)) * (1 - Parameters!$C$16)</f>
        <v>0</v>
      </c>
      <c r="AL5" s="10">
        <f>((AL3*IF(AL4&lt;100000, Parameters!$C$9, IF(AL4&lt;500000, 46.50, Parameters!$C$45))) + ((AL3*Parameters!$C$35)*(0.10*Parameters!$C$12 + 0.70*Parameters!$C$13 + 0.20*Parameters!$C$14)) + IF(AL1 &gt;= Parameters!$C$60, AL3*Parameters!$C$15, 0)) * (1 - Parameters!$C$16)</f>
        <v>0</v>
      </c>
      <c r="AM5" s="10">
        <f>((AM3*IF(AM4&lt;100000, Parameters!$C$9, IF(AM4&lt;500000, 46.50, Parameters!$C$45))) + ((AM3*Parameters!$C$35)*(0.10*Parameters!$C$12 + 0.70*Parameters!$C$13 + 0.20*Parameters!$C$14)) + IF(AM1 &gt;= Parameters!$C$60, AM3*Parameters!$C$15, 0)) * (1 - Parameters!$C$16)</f>
        <v>0</v>
      </c>
      <c r="AN5" s="10">
        <f>((AN3*IF(AN4&lt;100000, Parameters!$C$9, IF(AN4&lt;500000, 46.50, Parameters!$C$45))) + ((AN3*Parameters!$C$35)*(0.10*Parameters!$C$12 + 0.70*Parameters!$C$13 + 0.20*Parameters!$C$14)) + IF(AN1 &gt;= Parameters!$C$60, AN3*Parameters!$C$15, 0)) * (1 - Parameters!$C$16)</f>
        <v>0</v>
      </c>
      <c r="AO5" s="10">
        <f>((AO3*IF(AO4&lt;100000, Parameters!$C$9, IF(AO4&lt;500000, 46.50, Parameters!$C$45))) + ((AO3*Parameters!$C$35)*(0.10*Parameters!$C$12 + 0.70*Parameters!$C$13 + 0.20*Parameters!$C$14)) + IF(AO1 &gt;= Parameters!$C$60, AO3*Parameters!$C$15, 0)) * (1 - Parameters!$C$16)</f>
        <v>0</v>
      </c>
      <c r="AP5" s="10">
        <f>((AP3*IF(AP4&lt;100000, Parameters!$C$9, IF(AP4&lt;500000, 46.50, Parameters!$C$45))) + ((AP3*Parameters!$C$35)*(0.10*Parameters!$C$12 + 0.70*Parameters!$C$13 + 0.20*Parameters!$C$14)) + IF(AP1 &gt;= Parameters!$C$60, AP3*Parameters!$C$15, 0)) * (1 - Parameters!$C$16)</f>
        <v>0</v>
      </c>
      <c r="AQ5" s="10">
        <f>((AQ3*IF(AQ4&lt;100000, Parameters!$C$9, IF(AQ4&lt;500000, 46.50, Parameters!$C$45))) + ((AQ3*Parameters!$C$35)*(0.10*Parameters!$C$12 + 0.70*Parameters!$C$13 + 0.20*Parameters!$C$14)) + IF(AQ1 &gt;= Parameters!$C$60, AQ3*Parameters!$C$15, 0)) * (1 - Parameters!$C$16)</f>
        <v>0</v>
      </c>
      <c r="AR5" s="10">
        <f>((AR3*IF(AR4&lt;100000, Parameters!$C$9, IF(AR4&lt;500000, 46.50, Parameters!$C$45))) + ((AR3*Parameters!$C$35)*(0.10*Parameters!$C$12 + 0.70*Parameters!$C$13 + 0.20*Parameters!$C$14)) + IF(AR1 &gt;= Parameters!$C$60, AR3*Parameters!$C$15, 0)) * (1 - Parameters!$C$16)</f>
        <v>0</v>
      </c>
      <c r="AS5" s="10">
        <f>((AS3*IF(AS4&lt;100000, Parameters!$C$9, IF(AS4&lt;500000, 46.50, Parameters!$C$45))) + ((AS3*Parameters!$C$35)*(0.10*Parameters!$C$12 + 0.70*Parameters!$C$13 + 0.20*Parameters!$C$14)) + IF(AS1 &gt;= Parameters!$C$60, AS3*Parameters!$C$15, 0)) * (1 - Parameters!$C$16)</f>
        <v>0</v>
      </c>
      <c r="AT5" s="10">
        <f>((AT3*IF(AT4&lt;100000, Parameters!$C$9, IF(AT4&lt;500000, 46.50, Parameters!$C$45))) + ((AT3*Parameters!$C$35)*(0.10*Parameters!$C$12 + 0.70*Parameters!$C$13 + 0.20*Parameters!$C$14)) + IF(AT1 &gt;= Parameters!$C$60, AT3*Parameters!$C$15, 0)) * (1 - Parameters!$C$16)</f>
        <v>0</v>
      </c>
      <c r="AU5" s="10">
        <f>((AU3*IF(AU4&lt;100000, Parameters!$C$9, IF(AU4&lt;500000, 46.50, Parameters!$C$45))) + ((AU3*Parameters!$C$35)*(0.10*Parameters!$C$12 + 0.70*Parameters!$C$13 + 0.20*Parameters!$C$14)) + IF(AU1 &gt;= Parameters!$C$60, AU3*Parameters!$C$15, 0)) * (1 - Parameters!$C$16)</f>
        <v>0</v>
      </c>
      <c r="AV5" s="10">
        <f>((AV3*IF(AV4&lt;100000, Parameters!$C$9, IF(AV4&lt;500000, 46.50, Parameters!$C$45))) + ((AV3*Parameters!$C$35)*(0.10*Parameters!$C$12 + 0.70*Parameters!$C$13 + 0.20*Parameters!$C$14)) + IF(AV1 &gt;= Parameters!$C$60, AV3*Parameters!$C$15, 0)) * (1 - Parameters!$C$16)</f>
        <v>0</v>
      </c>
      <c r="AW5" s="10">
        <f>((AW3*IF(AW4&lt;100000, Parameters!$C$9, IF(AW4&lt;500000, 46.50, Parameters!$C$45))) + ((AW3*Parameters!$C$35)*(0.10*Parameters!$C$12 + 0.70*Parameters!$C$13 + 0.20*Parameters!$C$14)) + IF(AW1 &gt;= Parameters!$C$60, AW3*Parameters!$C$15, 0)) * (1 - Parameters!$C$16)</f>
        <v>0</v>
      </c>
      <c r="AX5" s="10">
        <f>((AX3*IF(AX4&lt;100000, Parameters!$C$9, IF(AX4&lt;500000, 46.50, Parameters!$C$45))) + ((AX3*Parameters!$C$35)*(0.10*Parameters!$C$12 + 0.70*Parameters!$C$13 + 0.20*Parameters!$C$14)) + IF(AX1 &gt;= Parameters!$C$60, AX3*Parameters!$C$15, 0)) * (1 - Parameters!$C$16)</f>
        <v>0</v>
      </c>
      <c r="AY5" s="10">
        <f>((AY3*IF(AY4&lt;100000, Parameters!$C$9, IF(AY4&lt;500000, 46.50, Parameters!$C$45))) + ((AY3*Parameters!$C$35)*(0.10*Parameters!$C$12 + 0.70*Parameters!$C$13 + 0.20*Parameters!$C$14)) + IF(AY1 &gt;= Parameters!$C$60, AY3*Parameters!$C$15, 0)) * (1 - Parameters!$C$16)</f>
        <v>0</v>
      </c>
      <c r="AZ5" s="10">
        <f>((AZ3*IF(AZ4&lt;100000, Parameters!$C$9, IF(AZ4&lt;500000, 46.50, Parameters!$C$45))) + ((AZ3*Parameters!$C$35)*(0.10*Parameters!$C$12 + 0.70*Parameters!$C$13 + 0.20*Parameters!$C$14)) + IF(AZ1 &gt;= Parameters!$C$60, AZ3*Parameters!$C$15, 0)) * (1 - Parameters!$C$16)</f>
        <v>0</v>
      </c>
      <c r="BA5" s="10">
        <f>((BA3*IF(BA4&lt;100000, Parameters!$C$9, IF(BA4&lt;500000, 46.50, Parameters!$C$45))) + ((BA3*Parameters!$C$35)*(0.10*Parameters!$C$12 + 0.70*Parameters!$C$13 + 0.20*Parameters!$C$14)) + IF(BA1 &gt;= Parameters!$C$60, BA3*Parameters!$C$15, 0)) * (1 - Parameters!$C$16)</f>
        <v>0</v>
      </c>
      <c r="BB5" s="10">
        <f>((BB3*IF(BB4&lt;100000, Parameters!$C$9, IF(BB4&lt;500000, 46.50, Parameters!$C$45))) + ((BB3*Parameters!$C$35)*(0.10*Parameters!$C$12 + 0.70*Parameters!$C$13 + 0.20*Parameters!$C$14)) + IF(BB1 &gt;= Parameters!$C$60, BB3*Parameters!$C$15, 0)) * (1 - Parameters!$C$16)</f>
        <v>0</v>
      </c>
      <c r="BC5" s="10">
        <f>((BC3*IF(BC4&lt;100000, Parameters!$C$9, IF(BC4&lt;500000, 46.50, Parameters!$C$45))) + ((BC3*Parameters!$C$35)*(0.10*Parameters!$C$12 + 0.70*Parameters!$C$13 + 0.20*Parameters!$C$14)) + IF(BC1 &gt;= Parameters!$C$60, BC3*Parameters!$C$15, 0)) * (1 - Parameters!$C$16)</f>
        <v>0</v>
      </c>
      <c r="BD5" s="10">
        <f>((BD3*IF(BD4&lt;100000, Parameters!$C$9, IF(BD4&lt;500000, 46.50, Parameters!$C$45))) + ((BD3*Parameters!$C$35)*(0.10*Parameters!$C$12 + 0.70*Parameters!$C$13 + 0.20*Parameters!$C$14)) + IF(BD1 &gt;= Parameters!$C$60, BD3*Parameters!$C$15, 0)) * (1 - Parameters!$C$16)</f>
        <v>0</v>
      </c>
      <c r="BE5" s="10">
        <f>((BE3*IF(BE4&lt;100000, Parameters!$C$9, IF(BE4&lt;500000, 46.50, Parameters!$C$45))) + ((BE3*Parameters!$C$35)*(0.10*Parameters!$C$12 + 0.70*Parameters!$C$13 + 0.20*Parameters!$C$14)) + IF(BE1 &gt;= Parameters!$C$60, BE3*Parameters!$C$15, 0)) * (1 - Parameters!$C$16)</f>
        <v>0</v>
      </c>
      <c r="BF5" s="10">
        <f>((BF3*IF(BF4&lt;100000, Parameters!$C$9, IF(BF4&lt;500000, 46.50, Parameters!$C$45))) + ((BF3*Parameters!$C$35)*(0.10*Parameters!$C$12 + 0.70*Parameters!$C$13 + 0.20*Parameters!$C$14)) + IF(BF1 &gt;= Parameters!$C$60, BF3*Parameters!$C$15, 0)) * (1 - Parameters!$C$16)</f>
        <v>0</v>
      </c>
      <c r="BG5" s="10">
        <f>((BG3*IF(BG4&lt;100000, Parameters!$C$9, IF(BG4&lt;500000, 46.50, Parameters!$C$45))) + ((BG3*Parameters!$C$35)*(0.10*Parameters!$C$12 + 0.70*Parameters!$C$13 + 0.20*Parameters!$C$14)) + IF(BG1 &gt;= Parameters!$C$60, BG3*Parameters!$C$15, 0)) * (1 - Parameters!$C$16)</f>
        <v>0</v>
      </c>
      <c r="BH5" s="10">
        <f>((BH3*IF(BH4&lt;100000, Parameters!$C$9, IF(BH4&lt;500000, 46.50, Parameters!$C$45))) + ((BH3*Parameters!$C$35)*(0.10*Parameters!$C$12 + 0.70*Parameters!$C$13 + 0.20*Parameters!$C$14)) + IF(BH1 &gt;= Parameters!$C$60, BH3*Parameters!$C$15, 0)) * (1 - Parameters!$C$16)</f>
        <v>0</v>
      </c>
      <c r="BI5" s="10">
        <f>((BI3*IF(BI4&lt;100000, Parameters!$C$9, IF(BI4&lt;500000, 46.50, Parameters!$C$45))) + ((BI3*Parameters!$C$35)*(0.10*Parameters!$C$12 + 0.70*Parameters!$C$13 + 0.20*Parameters!$C$14)) + IF(BI1 &gt;= Parameters!$C$60, BI3*Parameters!$C$15, 0)) * (1 - Parameters!$C$16)</f>
        <v>0</v>
      </c>
      <c r="BJ5" s="10">
        <f>((BJ3*IF(BJ4&lt;100000, Parameters!$C$9, IF(BJ4&lt;500000, 46.50, Parameters!$C$45))) + ((BJ3*Parameters!$C$35)*(0.10*Parameters!$C$12 + 0.70*Parameters!$C$13 + 0.20*Parameters!$C$14)) + IF(BJ1 &gt;= Parameters!$C$60, BJ3*Parameters!$C$15, 0)) * (1 - Parameters!$C$16)</f>
        <v>0</v>
      </c>
      <c r="BK5" s="10">
        <f>((BK3*IF(BK4&lt;100000, Parameters!$C$9, IF(BK4&lt;500000, 46.50, Parameters!$C$45))) + ((BK3*Parameters!$C$35)*(0.10*Parameters!$C$12 + 0.70*Parameters!$C$13 + 0.20*Parameters!$C$14)) + IF(BK1 &gt;= Parameters!$C$60, BK3*Parameters!$C$15, 0)) * (1 - Parameters!$C$16)</f>
        <v>0</v>
      </c>
      <c r="BL5" s="10">
        <f>((BL3*IF(BL4&lt;100000, Parameters!$C$9, IF(BL4&lt;500000, 46.50, Parameters!$C$45))) + ((BL3*Parameters!$C$35)*(0.10*Parameters!$C$12 + 0.70*Parameters!$C$13 + 0.20*Parameters!$C$14)) + IF(BL1 &gt;= Parameters!$C$60, BL3*Parameters!$C$15, 0)) * (1 - Parameters!$C$16)</f>
        <v>0</v>
      </c>
      <c r="BM5" s="10">
        <f>((BM3*IF(BM4&lt;100000, Parameters!$C$9, IF(BM4&lt;500000, 46.50, Parameters!$C$45))) + ((BM3*Parameters!$C$35)*(0.10*Parameters!$C$12 + 0.70*Parameters!$C$13 + 0.20*Parameters!$C$14)) + IF(BM1 &gt;= Parameters!$C$60, BM3*Parameters!$C$15, 0)) * (1 - Parameters!$C$16)</f>
        <v>0</v>
      </c>
      <c r="BN5" s="10">
        <f>((BN3*IF(BN4&lt;100000, Parameters!$C$9, IF(BN4&lt;500000, 46.50, Parameters!$C$45))) + ((BN3*Parameters!$C$35)*(0.10*Parameters!$C$12 + 0.70*Parameters!$C$13 + 0.20*Parameters!$C$14)) + IF(BN1 &gt;= Parameters!$C$60, BN3*Parameters!$C$15, 0)) * (1 - Parameters!$C$16)</f>
        <v>0</v>
      </c>
      <c r="BO5" s="10">
        <f>((BO3*IF(BO4&lt;100000, Parameters!$C$9, IF(BO4&lt;500000, 46.50, Parameters!$C$45))) + ((BO3*Parameters!$C$35)*(0.10*Parameters!$C$12 + 0.70*Parameters!$C$13 + 0.20*Parameters!$C$14)) + IF(BO1 &gt;= Parameters!$C$60, BO3*Parameters!$C$15, 0)) * (1 - Parameters!$C$16)</f>
        <v>0</v>
      </c>
    </row>
    <row r="6" spans="1:67">
      <c r="A6" t="s">
        <v>289</v>
      </c>
      <c r="B6" s="10">
        <f>(0*((0.10*Parameters!$C$19 + 0.70*Parameters!$C$20 + 0.20*Parameters!$C$21)/12)) + ((B4*Parameters!$C$23*Parameters!$C$22))</f>
        <v>0</v>
      </c>
      <c r="C6" s="10">
        <f>(0*((0.10*Parameters!$C$19 + 0.70*Parameters!$C$20 + 0.20*Parameters!$C$21)/12)) + ((C4*Parameters!$C$23*Parameters!$C$22))</f>
        <v>0</v>
      </c>
      <c r="D6" s="10">
        <f>(0*((0.10*Parameters!$C$19 + 0.70*Parameters!$C$20 + 0.20*Parameters!$C$21)/12)) + ((D4*Parameters!$C$23*Parameters!$C$22))</f>
        <v>0</v>
      </c>
      <c r="E6" s="10">
        <f>(0*((0.10*Parameters!$C$19 + 0.70*Parameters!$C$20 + 0.20*Parameters!$C$21)/12)) + ((E4*Parameters!$C$23*Parameters!$C$22))</f>
        <v>0</v>
      </c>
      <c r="F6" s="10">
        <f>(0*((0.10*Parameters!$C$19 + 0.70*Parameters!$C$20 + 0.20*Parameters!$C$21)/12)) + ((F4*Parameters!$C$23*Parameters!$C$22))</f>
        <v>0</v>
      </c>
      <c r="G6" s="10">
        <f>(0*((0.10*Parameters!$C$19 + 0.70*Parameters!$C$20 + 0.20*Parameters!$C$21)/12)) + ((G4*Parameters!$C$23*Parameters!$C$22))</f>
        <v>0</v>
      </c>
      <c r="H6" s="10">
        <f>(0*((0.10*Parameters!$C$19 + 0.70*Parameters!$C$20 + 0.20*Parameters!$C$21)/12)) + ((H4*Parameters!$C$23*Parameters!$C$22))</f>
        <v>0</v>
      </c>
      <c r="I6" s="10">
        <f>(0*((0.10*Parameters!$C$19 + 0.70*Parameters!$C$20 + 0.20*Parameters!$C$21)/12)) + ((I4*Parameters!$C$23*Parameters!$C$22))</f>
        <v>0</v>
      </c>
      <c r="J6" s="10">
        <f>(0*((0.10*Parameters!$C$19 + 0.70*Parameters!$C$20 + 0.20*Parameters!$C$21)/12)) + ((J4*Parameters!$C$23*Parameters!$C$22))</f>
        <v>0</v>
      </c>
      <c r="K6" s="10">
        <f>(0*((0.10*Parameters!$C$19 + 0.70*Parameters!$C$20 + 0.20*Parameters!$C$21)/12)) + ((K4*Parameters!$C$23*Parameters!$C$22))</f>
        <v>0</v>
      </c>
      <c r="L6" s="10">
        <f>(0*((0.10*Parameters!$C$19 + 0.70*Parameters!$C$20 + 0.20*Parameters!$C$21)/12)) + ((L4*Parameters!$C$23*Parameters!$C$22))</f>
        <v>0</v>
      </c>
      <c r="M6" s="10">
        <f>(0*((0.10*Parameters!$C$19 + 0.70*Parameters!$C$20 + 0.20*Parameters!$C$21)/12)) + ((M4*Parameters!$C$23*Parameters!$C$22))</f>
        <v>0</v>
      </c>
      <c r="N6" s="10">
        <f>(0*((0.10*Parameters!$C$19 + 0.70*Parameters!$C$20 + 0.20*Parameters!$C$21)/12)) + ((N4*Parameters!$C$23*Parameters!$C$22))</f>
        <v>0</v>
      </c>
      <c r="O6" s="10">
        <f>(0*((0.10*Parameters!$C$19 + 0.70*Parameters!$C$20 + 0.20*Parameters!$C$21)/12)) + ((O4*Parameters!$C$23*Parameters!$C$22))</f>
        <v>0</v>
      </c>
      <c r="P6" s="10">
        <f>(0*((0.10*Parameters!$C$19 + 0.70*Parameters!$C$20 + 0.20*Parameters!$C$21)/12)) + ((P4*Parameters!$C$23*Parameters!$C$22))</f>
        <v>0</v>
      </c>
      <c r="Q6" s="10">
        <f>(0*((0.10*Parameters!$C$19 + 0.70*Parameters!$C$20 + 0.20*Parameters!$C$21)/12)) + ((Q4*Parameters!$C$23*Parameters!$C$22))</f>
        <v>0</v>
      </c>
      <c r="R6" s="10">
        <f>(0*((0.10*Parameters!$C$19 + 0.70*Parameters!$C$20 + 0.20*Parameters!$C$21)/12)) + ((R4*Parameters!$C$23*Parameters!$C$22))</f>
        <v>0</v>
      </c>
      <c r="S6" s="10">
        <f>(0*((0.10*Parameters!$C$19 + 0.70*Parameters!$C$20 + 0.20*Parameters!$C$21)/12)) + ((S4*Parameters!$C$23*Parameters!$C$22))</f>
        <v>0</v>
      </c>
      <c r="T6" s="10">
        <f>(0*((0.10*Parameters!$C$19 + 0.70*Parameters!$C$20 + 0.20*Parameters!$C$21)/12)) + ((T4*Parameters!$C$23*Parameters!$C$22))</f>
        <v>0</v>
      </c>
      <c r="U6" s="10">
        <f>(0*((0.10*Parameters!$C$19 + 0.70*Parameters!$C$20 + 0.20*Parameters!$C$21)/12)) + ((U4*Parameters!$C$23*Parameters!$C$22))</f>
        <v>0</v>
      </c>
      <c r="V6" s="10">
        <f>(0*((0.10*Parameters!$C$19 + 0.70*Parameters!$C$20 + 0.20*Parameters!$C$21)/12)) + ((V4*Parameters!$C$23*Parameters!$C$22))</f>
        <v>0</v>
      </c>
      <c r="W6" s="10">
        <f>(0*((0.10*Parameters!$C$19 + 0.70*Parameters!$C$20 + 0.20*Parameters!$C$21)/12)) + ((W4*Parameters!$C$23*Parameters!$C$22))</f>
        <v>0</v>
      </c>
      <c r="X6" s="10">
        <f>(0*((0.10*Parameters!$C$19 + 0.70*Parameters!$C$20 + 0.20*Parameters!$C$21)/12)) + ((X4*Parameters!$C$23*Parameters!$C$22))</f>
        <v>0</v>
      </c>
      <c r="Y6" s="10">
        <f>(0*((0.10*Parameters!$C$19 + 0.70*Parameters!$C$20 + 0.20*Parameters!$C$21)/12)) + ((Y4*Parameters!$C$23*Parameters!$C$22))</f>
        <v>0</v>
      </c>
      <c r="Z6" s="10">
        <f>(0*((0.10*Parameters!$C$19 + 0.70*Parameters!$C$20 + 0.20*Parameters!$C$21)/12)) + ((Z4*Parameters!$C$23*Parameters!$C$22))</f>
        <v>0</v>
      </c>
      <c r="AA6" s="10">
        <f>(0*((0.10*Parameters!$C$19 + 0.70*Parameters!$C$20 + 0.20*Parameters!$C$21)/12)) + ((AA4*Parameters!$C$23*Parameters!$C$22))</f>
        <v>0</v>
      </c>
      <c r="AB6" s="10">
        <f>(0*((0.10*Parameters!$C$19 + 0.70*Parameters!$C$20 + 0.20*Parameters!$C$21)/12)) + ((AB4*Parameters!$C$23*Parameters!$C$22))</f>
        <v>0</v>
      </c>
      <c r="AC6" s="10">
        <f>(0*((0.10*Parameters!$C$19 + 0.70*Parameters!$C$20 + 0.20*Parameters!$C$21)/12)) + ((AC4*Parameters!$C$23*Parameters!$C$22))</f>
        <v>0</v>
      </c>
      <c r="AD6" s="10">
        <f>(0*((0.10*Parameters!$C$19 + 0.70*Parameters!$C$20 + 0.20*Parameters!$C$21)/12)) + ((AD4*Parameters!$C$23*Parameters!$C$22))</f>
        <v>0</v>
      </c>
      <c r="AE6" s="10">
        <f>(0*((0.10*Parameters!$C$19 + 0.70*Parameters!$C$20 + 0.20*Parameters!$C$21)/12)) + ((AE4*Parameters!$C$23*Parameters!$C$22))</f>
        <v>0</v>
      </c>
      <c r="AF6" s="10">
        <f>(0*((0.10*Parameters!$C$19 + 0.70*Parameters!$C$20 + 0.20*Parameters!$C$21)/12)) + ((AF4*Parameters!$C$23*Parameters!$C$22))</f>
        <v>0</v>
      </c>
      <c r="AG6" s="10">
        <f>(0*((0.10*Parameters!$C$19 + 0.70*Parameters!$C$20 + 0.20*Parameters!$C$21)/12)) + ((AG4*Parameters!$C$23*Parameters!$C$22))</f>
        <v>0</v>
      </c>
      <c r="AH6" s="10">
        <f>(0*((0.10*Parameters!$C$19 + 0.70*Parameters!$C$20 + 0.20*Parameters!$C$21)/12)) + ((AH4*Parameters!$C$23*Parameters!$C$22))</f>
        <v>0</v>
      </c>
      <c r="AI6" s="10">
        <f>(0*((0.10*Parameters!$C$19 + 0.70*Parameters!$C$20 + 0.20*Parameters!$C$21)/12)) + ((AI4*Parameters!$C$23*Parameters!$C$22))</f>
        <v>0</v>
      </c>
      <c r="AJ6" s="10">
        <f>(0*((0.10*Parameters!$C$19 + 0.70*Parameters!$C$20 + 0.20*Parameters!$C$21)/12)) + ((AJ4*Parameters!$C$23*Parameters!$C$22))</f>
        <v>0</v>
      </c>
      <c r="AK6" s="10">
        <f>(0*((0.10*Parameters!$C$19 + 0.70*Parameters!$C$20 + 0.20*Parameters!$C$21)/12)) + ((AK4*Parameters!$C$23*Parameters!$C$22))</f>
        <v>0</v>
      </c>
      <c r="AL6" s="10">
        <f>(B4*((0.10*Parameters!$C$19 + 0.70*Parameters!$C$20 + 0.20*Parameters!$C$21)/12)) + ((AL4*Parameters!$C$23*Parameters!$C$22))</f>
        <v>0</v>
      </c>
      <c r="AM6" s="10">
        <f>(C4*((0.10*Parameters!$C$19 + 0.70*Parameters!$C$20 + 0.20*Parameters!$C$21)/12)) + ((AM4*Parameters!$C$23*Parameters!$C$22))</f>
        <v>0</v>
      </c>
      <c r="AN6" s="10">
        <f>(D4*((0.10*Parameters!$C$19 + 0.70*Parameters!$C$20 + 0.20*Parameters!$C$21)/12)) + ((AN4*Parameters!$C$23*Parameters!$C$22))</f>
        <v>0</v>
      </c>
      <c r="AO6" s="10">
        <f>(E4*((0.10*Parameters!$C$19 + 0.70*Parameters!$C$20 + 0.20*Parameters!$C$21)/12)) + ((AO4*Parameters!$C$23*Parameters!$C$22))</f>
        <v>0</v>
      </c>
      <c r="AP6" s="10">
        <f>(F4*((0.10*Parameters!$C$19 + 0.70*Parameters!$C$20 + 0.20*Parameters!$C$21)/12)) + ((AP4*Parameters!$C$23*Parameters!$C$22))</f>
        <v>0</v>
      </c>
      <c r="AQ6" s="10">
        <f>(G4*((0.10*Parameters!$C$19 + 0.70*Parameters!$C$20 + 0.20*Parameters!$C$21)/12)) + ((AQ4*Parameters!$C$23*Parameters!$C$22))</f>
        <v>0</v>
      </c>
      <c r="AR6" s="10">
        <f>(H4*((0.10*Parameters!$C$19 + 0.70*Parameters!$C$20 + 0.20*Parameters!$C$21)/12)) + ((AR4*Parameters!$C$23*Parameters!$C$22))</f>
        <v>0</v>
      </c>
      <c r="AS6" s="10">
        <f>(I4*((0.10*Parameters!$C$19 + 0.70*Parameters!$C$20 + 0.20*Parameters!$C$21)/12)) + ((AS4*Parameters!$C$23*Parameters!$C$22))</f>
        <v>0</v>
      </c>
      <c r="AT6" s="10">
        <f>(J4*((0.10*Parameters!$C$19 + 0.70*Parameters!$C$20 + 0.20*Parameters!$C$21)/12)) + ((AT4*Parameters!$C$23*Parameters!$C$22))</f>
        <v>0</v>
      </c>
      <c r="AU6" s="10">
        <f>(K4*((0.10*Parameters!$C$19 + 0.70*Parameters!$C$20 + 0.20*Parameters!$C$21)/12)) + ((AU4*Parameters!$C$23*Parameters!$C$22))</f>
        <v>0</v>
      </c>
      <c r="AV6" s="10">
        <f>(L4*((0.10*Parameters!$C$19 + 0.70*Parameters!$C$20 + 0.20*Parameters!$C$21)/12)) + ((AV4*Parameters!$C$23*Parameters!$C$22))</f>
        <v>0</v>
      </c>
      <c r="AW6" s="10">
        <f>(M4*((0.10*Parameters!$C$19 + 0.70*Parameters!$C$20 + 0.20*Parameters!$C$21)/12)) + ((AW4*Parameters!$C$23*Parameters!$C$22))</f>
        <v>0</v>
      </c>
      <c r="AX6" s="10">
        <f>(N4*((0.10*Parameters!$C$19 + 0.70*Parameters!$C$20 + 0.20*Parameters!$C$21)/12)) + ((AX4*Parameters!$C$23*Parameters!$C$22))</f>
        <v>0</v>
      </c>
      <c r="AY6" s="10">
        <f>(O4*((0.10*Parameters!$C$19 + 0.70*Parameters!$C$20 + 0.20*Parameters!$C$21)/12)) + ((AY4*Parameters!$C$23*Parameters!$C$22))</f>
        <v>0</v>
      </c>
      <c r="AZ6" s="10">
        <f>(P4*((0.10*Parameters!$C$19 + 0.70*Parameters!$C$20 + 0.20*Parameters!$C$21)/12)) + ((AZ4*Parameters!$C$23*Parameters!$C$22))</f>
        <v>0</v>
      </c>
      <c r="BA6" s="10">
        <f>(Q4*((0.10*Parameters!$C$19 + 0.70*Parameters!$C$20 + 0.20*Parameters!$C$21)/12)) + ((BA4*Parameters!$C$23*Parameters!$C$22))</f>
        <v>0</v>
      </c>
      <c r="BB6" s="10">
        <f>(R4*((0.10*Parameters!$C$19 + 0.70*Parameters!$C$20 + 0.20*Parameters!$C$21)/12)) + ((BB4*Parameters!$C$23*Parameters!$C$22))</f>
        <v>0</v>
      </c>
      <c r="BC6" s="10">
        <f>(S4*((0.10*Parameters!$C$19 + 0.70*Parameters!$C$20 + 0.20*Parameters!$C$21)/12)) + ((BC4*Parameters!$C$23*Parameters!$C$22))</f>
        <v>0</v>
      </c>
      <c r="BD6" s="10">
        <f>(T4*((0.10*Parameters!$C$19 + 0.70*Parameters!$C$20 + 0.20*Parameters!$C$21)/12)) + ((BD4*Parameters!$C$23*Parameters!$C$22))</f>
        <v>0</v>
      </c>
      <c r="BE6" s="10">
        <f>(U4*((0.10*Parameters!$C$19 + 0.70*Parameters!$C$20 + 0.20*Parameters!$C$21)/12)) + ((BE4*Parameters!$C$23*Parameters!$C$22))</f>
        <v>0</v>
      </c>
      <c r="BF6" s="10">
        <f>(V4*((0.10*Parameters!$C$19 + 0.70*Parameters!$C$20 + 0.20*Parameters!$C$21)/12)) + ((BF4*Parameters!$C$23*Parameters!$C$22))</f>
        <v>0</v>
      </c>
      <c r="BG6" s="10">
        <f>(W4*((0.10*Parameters!$C$19 + 0.70*Parameters!$C$20 + 0.20*Parameters!$C$21)/12)) + ((BG4*Parameters!$C$23*Parameters!$C$22))</f>
        <v>0</v>
      </c>
      <c r="BH6" s="10">
        <f>(X4*((0.10*Parameters!$C$19 + 0.70*Parameters!$C$20 + 0.20*Parameters!$C$21)/12)) + ((BH4*Parameters!$C$23*Parameters!$C$22))</f>
        <v>0</v>
      </c>
      <c r="BI6" s="10">
        <f>(Y4*((0.10*Parameters!$C$19 + 0.70*Parameters!$C$20 + 0.20*Parameters!$C$21)/12)) + ((BI4*Parameters!$C$23*Parameters!$C$22))</f>
        <v>0</v>
      </c>
      <c r="BJ6" s="10">
        <f>(Z4*((0.10*Parameters!$C$19 + 0.70*Parameters!$C$20 + 0.20*Parameters!$C$21)/12)) + ((BJ4*Parameters!$C$23*Parameters!$C$22))</f>
        <v>0</v>
      </c>
      <c r="BK6" s="10">
        <f>(AA4*((0.10*Parameters!$C$19 + 0.70*Parameters!$C$20 + 0.20*Parameters!$C$21)/12)) + ((BK4*Parameters!$C$23*Parameters!$C$22))</f>
        <v>0</v>
      </c>
      <c r="BL6" s="10">
        <f>(AB4*((0.10*Parameters!$C$19 + 0.70*Parameters!$C$20 + 0.20*Parameters!$C$21)/12)) + ((BL4*Parameters!$C$23*Parameters!$C$22))</f>
        <v>0</v>
      </c>
      <c r="BM6" s="10">
        <f>(AC4*((0.10*Parameters!$C$19 + 0.70*Parameters!$C$20 + 0.20*Parameters!$C$21)/12)) + ((BM4*Parameters!$C$23*Parameters!$C$22))</f>
        <v>0</v>
      </c>
      <c r="BN6" s="10">
        <f>(AD4*((0.10*Parameters!$C$19 + 0.70*Parameters!$C$20 + 0.20*Parameters!$C$21)/12)) + ((BN4*Parameters!$C$23*Parameters!$C$22))</f>
        <v>0</v>
      </c>
      <c r="BO6" s="10">
        <f>(AE4*((0.10*Parameters!$C$19 + 0.70*Parameters!$C$20 + 0.20*Parameters!$C$21)/12)) + ((BO4*Parameters!$C$23*Parameters!$C$22))</f>
        <v>0</v>
      </c>
    </row>
    <row r="7" spans="1:67">
      <c r="A7" s="3" t="s">
        <v>290</v>
      </c>
      <c r="B7" s="10">
        <f>B5 + B6</f>
        <v>0</v>
      </c>
      <c r="C7" s="10">
        <f>C5 + C6</f>
        <v>0</v>
      </c>
      <c r="D7" s="10">
        <f>D5 + D6</f>
        <v>0</v>
      </c>
      <c r="E7" s="10">
        <f>E5 + E6</f>
        <v>0</v>
      </c>
      <c r="F7" s="10">
        <f>F5 + F6</f>
        <v>0</v>
      </c>
      <c r="G7" s="10">
        <f>G5 + G6</f>
        <v>0</v>
      </c>
      <c r="H7" s="10">
        <f>H5 + H6</f>
        <v>0</v>
      </c>
      <c r="I7" s="10">
        <f>I5 + I6</f>
        <v>0</v>
      </c>
      <c r="J7" s="10">
        <f>J5 + J6</f>
        <v>0</v>
      </c>
      <c r="K7" s="10">
        <f>K5 + K6</f>
        <v>0</v>
      </c>
      <c r="L7" s="10">
        <f>L5 + L6</f>
        <v>0</v>
      </c>
      <c r="M7" s="10">
        <f>M5 + M6</f>
        <v>0</v>
      </c>
      <c r="N7" s="10">
        <f>N5 + N6</f>
        <v>0</v>
      </c>
      <c r="O7" s="10">
        <f>O5 + O6</f>
        <v>0</v>
      </c>
      <c r="P7" s="10">
        <f>P5 + P6</f>
        <v>0</v>
      </c>
      <c r="Q7" s="10">
        <f>Q5 + Q6</f>
        <v>0</v>
      </c>
      <c r="R7" s="10">
        <f>R5 + R6</f>
        <v>0</v>
      </c>
      <c r="S7" s="10">
        <f>S5 + S6</f>
        <v>0</v>
      </c>
      <c r="T7" s="10">
        <f>T5 + T6</f>
        <v>0</v>
      </c>
      <c r="U7" s="10">
        <f>U5 + U6</f>
        <v>0</v>
      </c>
      <c r="V7" s="10">
        <f>V5 + V6</f>
        <v>0</v>
      </c>
      <c r="W7" s="10">
        <f>W5 + W6</f>
        <v>0</v>
      </c>
      <c r="X7" s="10">
        <f>X5 + X6</f>
        <v>0</v>
      </c>
      <c r="Y7" s="10">
        <f>Y5 + Y6</f>
        <v>0</v>
      </c>
      <c r="Z7" s="10">
        <f>Z5 + Z6</f>
        <v>0</v>
      </c>
      <c r="AA7" s="10">
        <f>AA5 + AA6</f>
        <v>0</v>
      </c>
      <c r="AB7" s="10">
        <f>AB5 + AB6</f>
        <v>0</v>
      </c>
      <c r="AC7" s="10">
        <f>AC5 + AC6</f>
        <v>0</v>
      </c>
      <c r="AD7" s="10">
        <f>AD5 + AD6</f>
        <v>0</v>
      </c>
      <c r="AE7" s="10">
        <f>AE5 + AE6</f>
        <v>0</v>
      </c>
      <c r="AF7" s="10">
        <f>AF5 + AF6</f>
        <v>0</v>
      </c>
      <c r="AG7" s="10">
        <f>AG5 + AG6</f>
        <v>0</v>
      </c>
      <c r="AH7" s="10">
        <f>AH5 + AH6</f>
        <v>0</v>
      </c>
      <c r="AI7" s="10">
        <f>AI5 + AI6</f>
        <v>0</v>
      </c>
      <c r="AJ7" s="10">
        <f>AJ5 + AJ6</f>
        <v>0</v>
      </c>
      <c r="AK7" s="10">
        <f>AK5 + AK6</f>
        <v>0</v>
      </c>
      <c r="AL7" s="10">
        <f>AL5 + AL6</f>
        <v>0</v>
      </c>
      <c r="AM7" s="10">
        <f>AM5 + AM6</f>
        <v>0</v>
      </c>
      <c r="AN7" s="10">
        <f>AN5 + AN6</f>
        <v>0</v>
      </c>
      <c r="AO7" s="10">
        <f>AO5 + AO6</f>
        <v>0</v>
      </c>
      <c r="AP7" s="10">
        <f>AP5 + AP6</f>
        <v>0</v>
      </c>
      <c r="AQ7" s="10">
        <f>AQ5 + AQ6</f>
        <v>0</v>
      </c>
      <c r="AR7" s="10">
        <f>AR5 + AR6</f>
        <v>0</v>
      </c>
      <c r="AS7" s="10">
        <f>AS5 + AS6</f>
        <v>0</v>
      </c>
      <c r="AT7" s="10">
        <f>AT5 + AT6</f>
        <v>0</v>
      </c>
      <c r="AU7" s="10">
        <f>AU5 + AU6</f>
        <v>0</v>
      </c>
      <c r="AV7" s="10">
        <f>AV5 + AV6</f>
        <v>0</v>
      </c>
      <c r="AW7" s="10">
        <f>AW5 + AW6</f>
        <v>0</v>
      </c>
      <c r="AX7" s="10">
        <f>AX5 + AX6</f>
        <v>0</v>
      </c>
      <c r="AY7" s="10">
        <f>AY5 + AY6</f>
        <v>0</v>
      </c>
      <c r="AZ7" s="10">
        <f>AZ5 + AZ6</f>
        <v>0</v>
      </c>
      <c r="BA7" s="10">
        <f>BA5 + BA6</f>
        <v>0</v>
      </c>
      <c r="BB7" s="10">
        <f>BB5 + BB6</f>
        <v>0</v>
      </c>
      <c r="BC7" s="10">
        <f>BC5 + BC6</f>
        <v>0</v>
      </c>
      <c r="BD7" s="10">
        <f>BD5 + BD6</f>
        <v>0</v>
      </c>
      <c r="BE7" s="10">
        <f>BE5 + BE6</f>
        <v>0</v>
      </c>
      <c r="BF7" s="10">
        <f>BF5 + BF6</f>
        <v>0</v>
      </c>
      <c r="BG7" s="10">
        <f>BG5 + BG6</f>
        <v>0</v>
      </c>
      <c r="BH7" s="10">
        <f>BH5 + BH6</f>
        <v>0</v>
      </c>
      <c r="BI7" s="10">
        <f>BI5 + BI6</f>
        <v>0</v>
      </c>
      <c r="BJ7" s="10">
        <f>BJ5 + BJ6</f>
        <v>0</v>
      </c>
      <c r="BK7" s="10">
        <f>BK5 + BK6</f>
        <v>0</v>
      </c>
      <c r="BL7" s="10">
        <f>BL5 + BL6</f>
        <v>0</v>
      </c>
      <c r="BM7" s="10">
        <f>BM5 + BM6</f>
        <v>0</v>
      </c>
      <c r="BN7" s="10">
        <f>BN5 + BN6</f>
        <v>0</v>
      </c>
      <c r="BO7" s="10">
        <f>BO5 + BO6</f>
        <v>0</v>
      </c>
    </row>
    <row r="8" spans="1:67">
      <c r="A8" t="s">
        <v>291</v>
      </c>
      <c r="B8" s="10">
        <f>(((B3+(B4*(Parameters!$C$27/12)))*(1-IF(B4&gt;500000, Parameters!$C$47, Parameters!$C$26))) + (OFFSET(B3, 0, Parameters!$C$25)*IF(B4&gt;500000, Parameters!$C$47, Parameters!$C$26))) * (('BOM_Member'!$B$11) * IF(B4&gt;1000000, 1-Parameters!$C$46, 1) * IF(B4&gt;500000, Parameters!$C$48, Parameters!$C$28)) + (((B3*Parameters!$C$35)*(1-IF(B4&gt;500000, Parameters!$C$47, Parameters!$C$26))) + ((OFFSET(B3, 0, Parameters!$C$25)*Parameters!$C$35)*IF(B4&gt;500000, Parameters!$C$47, Parameters!$C$26))) * (('BOM_Leader'!$B$12) * IF(B4&gt;1000000, 1-Parameters!$C$46, 1) * IF(B4&gt;500000, Parameters!$C$48, Parameters!$C$28))</f>
        <v>0</v>
      </c>
      <c r="C8" s="10">
        <f>(((C3+(C4*(Parameters!$C$27/12)))*(1-IF(C4&gt;500000, Parameters!$C$47, Parameters!$C$26))) + (OFFSET(C3, 0, Parameters!$C$25)*IF(C4&gt;500000, Parameters!$C$47, Parameters!$C$26))) * (('BOM_Member'!$B$11) * IF(C4&gt;1000000, 1-Parameters!$C$46, 1) * IF(C4&gt;500000, Parameters!$C$48, Parameters!$C$28)) + (((C3*Parameters!$C$35)*(1-IF(C4&gt;500000, Parameters!$C$47, Parameters!$C$26))) + ((OFFSET(C3, 0, Parameters!$C$25)*Parameters!$C$35)*IF(C4&gt;500000, Parameters!$C$47, Parameters!$C$26))) * (('BOM_Leader'!$B$12) * IF(C4&gt;1000000, 1-Parameters!$C$46, 1) * IF(C4&gt;500000, Parameters!$C$48, Parameters!$C$28))</f>
        <v>0</v>
      </c>
      <c r="D8" s="10">
        <f>(((D3+(D4*(Parameters!$C$27/12)))*(1-IF(D4&gt;500000, Parameters!$C$47, Parameters!$C$26))) + (OFFSET(D3, 0, Parameters!$C$25)*IF(D4&gt;500000, Parameters!$C$47, Parameters!$C$26))) * (('BOM_Member'!$B$11) * IF(D4&gt;1000000, 1-Parameters!$C$46, 1) * IF(D4&gt;500000, Parameters!$C$48, Parameters!$C$28)) + (((D3*Parameters!$C$35)*(1-IF(D4&gt;500000, Parameters!$C$47, Parameters!$C$26))) + ((OFFSET(D3, 0, Parameters!$C$25)*Parameters!$C$35)*IF(D4&gt;500000, Parameters!$C$47, Parameters!$C$26))) * (('BOM_Leader'!$B$12) * IF(D4&gt;1000000, 1-Parameters!$C$46, 1) * IF(D4&gt;500000, Parameters!$C$48, Parameters!$C$28))</f>
        <v>0</v>
      </c>
      <c r="E8" s="10">
        <f>(((E3+(E4*(Parameters!$C$27/12)))*(1-IF(E4&gt;500000, Parameters!$C$47, Parameters!$C$26))) + (OFFSET(E3, 0, Parameters!$C$25)*IF(E4&gt;500000, Parameters!$C$47, Parameters!$C$26))) * (('BOM_Member'!$B$11) * IF(E4&gt;1000000, 1-Parameters!$C$46, 1) * IF(E4&gt;500000, Parameters!$C$48, Parameters!$C$28)) + (((E3*Parameters!$C$35)*(1-IF(E4&gt;500000, Parameters!$C$47, Parameters!$C$26))) + ((OFFSET(E3, 0, Parameters!$C$25)*Parameters!$C$35)*IF(E4&gt;500000, Parameters!$C$47, Parameters!$C$26))) * (('BOM_Leader'!$B$12) * IF(E4&gt;1000000, 1-Parameters!$C$46, 1) * IF(E4&gt;500000, Parameters!$C$48, Parameters!$C$28))</f>
        <v>0</v>
      </c>
      <c r="F8" s="10">
        <f>(((F3+(F4*(Parameters!$C$27/12)))*(1-IF(F4&gt;500000, Parameters!$C$47, Parameters!$C$26))) + (OFFSET(F3, 0, Parameters!$C$25)*IF(F4&gt;500000, Parameters!$C$47, Parameters!$C$26))) * (('BOM_Member'!$B$11) * IF(F4&gt;1000000, 1-Parameters!$C$46, 1) * IF(F4&gt;500000, Parameters!$C$48, Parameters!$C$28)) + (((F3*Parameters!$C$35)*(1-IF(F4&gt;500000, Parameters!$C$47, Parameters!$C$26))) + ((OFFSET(F3, 0, Parameters!$C$25)*Parameters!$C$35)*IF(F4&gt;500000, Parameters!$C$47, Parameters!$C$26))) * (('BOM_Leader'!$B$12) * IF(F4&gt;1000000, 1-Parameters!$C$46, 1) * IF(F4&gt;500000, Parameters!$C$48, Parameters!$C$28))</f>
        <v>0</v>
      </c>
      <c r="G8" s="10">
        <f>(((G3+(G4*(Parameters!$C$27/12)))*(1-IF(G4&gt;500000, Parameters!$C$47, Parameters!$C$26))) + (OFFSET(G3, 0, Parameters!$C$25)*IF(G4&gt;500000, Parameters!$C$47, Parameters!$C$26))) * (('BOM_Member'!$B$11) * IF(G4&gt;1000000, 1-Parameters!$C$46, 1) * IF(G4&gt;500000, Parameters!$C$48, Parameters!$C$28)) + (((G3*Parameters!$C$35)*(1-IF(G4&gt;500000, Parameters!$C$47, Parameters!$C$26))) + ((OFFSET(G3, 0, Parameters!$C$25)*Parameters!$C$35)*IF(G4&gt;500000, Parameters!$C$47, Parameters!$C$26))) * (('BOM_Leader'!$B$12) * IF(G4&gt;1000000, 1-Parameters!$C$46, 1) * IF(G4&gt;500000, Parameters!$C$48, Parameters!$C$28))</f>
        <v>0</v>
      </c>
      <c r="H8" s="10">
        <f>(((H3+(H4*(Parameters!$C$27/12)))*(1-IF(H4&gt;500000, Parameters!$C$47, Parameters!$C$26))) + (OFFSET(H3, 0, Parameters!$C$25)*IF(H4&gt;500000, Parameters!$C$47, Parameters!$C$26))) * (('BOM_Member'!$B$11) * IF(H4&gt;1000000, 1-Parameters!$C$46, 1) * IF(H4&gt;500000, Parameters!$C$48, Parameters!$C$28)) + (((H3*Parameters!$C$35)*(1-IF(H4&gt;500000, Parameters!$C$47, Parameters!$C$26))) + ((OFFSET(H3, 0, Parameters!$C$25)*Parameters!$C$35)*IF(H4&gt;500000, Parameters!$C$47, Parameters!$C$26))) * (('BOM_Leader'!$B$12) * IF(H4&gt;1000000, 1-Parameters!$C$46, 1) * IF(H4&gt;500000, Parameters!$C$48, Parameters!$C$28))</f>
        <v>0</v>
      </c>
      <c r="I8" s="10">
        <f>(((I3+(I4*(Parameters!$C$27/12)))*(1-IF(I4&gt;500000, Parameters!$C$47, Parameters!$C$26))) + (OFFSET(I3, 0, Parameters!$C$25)*IF(I4&gt;500000, Parameters!$C$47, Parameters!$C$26))) * (('BOM_Member'!$B$11) * IF(I4&gt;1000000, 1-Parameters!$C$46, 1) * IF(I4&gt;500000, Parameters!$C$48, Parameters!$C$28)) + (((I3*Parameters!$C$35)*(1-IF(I4&gt;500000, Parameters!$C$47, Parameters!$C$26))) + ((OFFSET(I3, 0, Parameters!$C$25)*Parameters!$C$35)*IF(I4&gt;500000, Parameters!$C$47, Parameters!$C$26))) * (('BOM_Leader'!$B$12) * IF(I4&gt;1000000, 1-Parameters!$C$46, 1) * IF(I4&gt;500000, Parameters!$C$48, Parameters!$C$28))</f>
        <v>0</v>
      </c>
      <c r="J8" s="10">
        <f>(((J3+(J4*(Parameters!$C$27/12)))*(1-IF(J4&gt;500000, Parameters!$C$47, Parameters!$C$26))) + (OFFSET(J3, 0, Parameters!$C$25)*IF(J4&gt;500000, Parameters!$C$47, Parameters!$C$26))) * (('BOM_Member'!$B$11) * IF(J4&gt;1000000, 1-Parameters!$C$46, 1) * IF(J4&gt;500000, Parameters!$C$48, Parameters!$C$28)) + (((J3*Parameters!$C$35)*(1-IF(J4&gt;500000, Parameters!$C$47, Parameters!$C$26))) + ((OFFSET(J3, 0, Parameters!$C$25)*Parameters!$C$35)*IF(J4&gt;500000, Parameters!$C$47, Parameters!$C$26))) * (('BOM_Leader'!$B$12) * IF(J4&gt;1000000, 1-Parameters!$C$46, 1) * IF(J4&gt;500000, Parameters!$C$48, Parameters!$C$28))</f>
        <v>0</v>
      </c>
      <c r="K8" s="10">
        <f>(((K3+(K4*(Parameters!$C$27/12)))*(1-IF(K4&gt;500000, Parameters!$C$47, Parameters!$C$26))) + (OFFSET(K3, 0, Parameters!$C$25)*IF(K4&gt;500000, Parameters!$C$47, Parameters!$C$26))) * (('BOM_Member'!$B$11) * IF(K4&gt;1000000, 1-Parameters!$C$46, 1) * IF(K4&gt;500000, Parameters!$C$48, Parameters!$C$28)) + (((K3*Parameters!$C$35)*(1-IF(K4&gt;500000, Parameters!$C$47, Parameters!$C$26))) + ((OFFSET(K3, 0, Parameters!$C$25)*Parameters!$C$35)*IF(K4&gt;500000, Parameters!$C$47, Parameters!$C$26))) * (('BOM_Leader'!$B$12) * IF(K4&gt;1000000, 1-Parameters!$C$46, 1) * IF(K4&gt;500000, Parameters!$C$48, Parameters!$C$28))</f>
        <v>0</v>
      </c>
      <c r="L8" s="10">
        <f>(((L3+(L4*(Parameters!$C$27/12)))*(1-IF(L4&gt;500000, Parameters!$C$47, Parameters!$C$26))) + (OFFSET(L3, 0, Parameters!$C$25)*IF(L4&gt;500000, Parameters!$C$47, Parameters!$C$26))) * (('BOM_Member'!$B$11) * IF(L4&gt;1000000, 1-Parameters!$C$46, 1) * IF(L4&gt;500000, Parameters!$C$48, Parameters!$C$28)) + (((L3*Parameters!$C$35)*(1-IF(L4&gt;500000, Parameters!$C$47, Parameters!$C$26))) + ((OFFSET(L3, 0, Parameters!$C$25)*Parameters!$C$35)*IF(L4&gt;500000, Parameters!$C$47, Parameters!$C$26))) * (('BOM_Leader'!$B$12) * IF(L4&gt;1000000, 1-Parameters!$C$46, 1) * IF(L4&gt;500000, Parameters!$C$48, Parameters!$C$28))</f>
        <v>0</v>
      </c>
      <c r="M8" s="10">
        <f>(((M3+(M4*(Parameters!$C$27/12)))*(1-IF(M4&gt;500000, Parameters!$C$47, Parameters!$C$26))) + (OFFSET(M3, 0, Parameters!$C$25)*IF(M4&gt;500000, Parameters!$C$47, Parameters!$C$26))) * (('BOM_Member'!$B$11) * IF(M4&gt;1000000, 1-Parameters!$C$46, 1) * IF(M4&gt;500000, Parameters!$C$48, Parameters!$C$28)) + (((M3*Parameters!$C$35)*(1-IF(M4&gt;500000, Parameters!$C$47, Parameters!$C$26))) + ((OFFSET(M3, 0, Parameters!$C$25)*Parameters!$C$35)*IF(M4&gt;500000, Parameters!$C$47, Parameters!$C$26))) * (('BOM_Leader'!$B$12) * IF(M4&gt;1000000, 1-Parameters!$C$46, 1) * IF(M4&gt;500000, Parameters!$C$48, Parameters!$C$28))</f>
        <v>0</v>
      </c>
      <c r="N8" s="10">
        <f>(((N3+(N4*(Parameters!$C$27/12)))*(1-IF(N4&gt;500000, Parameters!$C$47, Parameters!$C$26))) + (OFFSET(N3, 0, Parameters!$C$25)*IF(N4&gt;500000, Parameters!$C$47, Parameters!$C$26))) * (('BOM_Member'!$B$11) * IF(N4&gt;1000000, 1-Parameters!$C$46, 1) * IF(N4&gt;500000, Parameters!$C$48, Parameters!$C$28)) + (((N3*Parameters!$C$35)*(1-IF(N4&gt;500000, Parameters!$C$47, Parameters!$C$26))) + ((OFFSET(N3, 0, Parameters!$C$25)*Parameters!$C$35)*IF(N4&gt;500000, Parameters!$C$47, Parameters!$C$26))) * (('BOM_Leader'!$B$12) * IF(N4&gt;1000000, 1-Parameters!$C$46, 1) * IF(N4&gt;500000, Parameters!$C$48, Parameters!$C$28))</f>
        <v>0</v>
      </c>
      <c r="O8" s="10">
        <f>(((O3+(O4*(Parameters!$C$27/12)))*(1-IF(O4&gt;500000, Parameters!$C$47, Parameters!$C$26))) + (OFFSET(O3, 0, Parameters!$C$25)*IF(O4&gt;500000, Parameters!$C$47, Parameters!$C$26))) * (('BOM_Member'!$B$11) * IF(O4&gt;1000000, 1-Parameters!$C$46, 1) * IF(O4&gt;500000, Parameters!$C$48, Parameters!$C$28)) + (((O3*Parameters!$C$35)*(1-IF(O4&gt;500000, Parameters!$C$47, Parameters!$C$26))) + ((OFFSET(O3, 0, Parameters!$C$25)*Parameters!$C$35)*IF(O4&gt;500000, Parameters!$C$47, Parameters!$C$26))) * (('BOM_Leader'!$B$12) * IF(O4&gt;1000000, 1-Parameters!$C$46, 1) * IF(O4&gt;500000, Parameters!$C$48, Parameters!$C$28))</f>
        <v>0</v>
      </c>
      <c r="P8" s="10">
        <f>(((P3+(P4*(Parameters!$C$27/12)))*(1-IF(P4&gt;500000, Parameters!$C$47, Parameters!$C$26))) + (OFFSET(P3, 0, Parameters!$C$25)*IF(P4&gt;500000, Parameters!$C$47, Parameters!$C$26))) * (('BOM_Member'!$B$11) * IF(P4&gt;1000000, 1-Parameters!$C$46, 1) * IF(P4&gt;500000, Parameters!$C$48, Parameters!$C$28)) + (((P3*Parameters!$C$35)*(1-IF(P4&gt;500000, Parameters!$C$47, Parameters!$C$26))) + ((OFFSET(P3, 0, Parameters!$C$25)*Parameters!$C$35)*IF(P4&gt;500000, Parameters!$C$47, Parameters!$C$26))) * (('BOM_Leader'!$B$12) * IF(P4&gt;1000000, 1-Parameters!$C$46, 1) * IF(P4&gt;500000, Parameters!$C$48, Parameters!$C$28))</f>
        <v>0</v>
      </c>
      <c r="Q8" s="10">
        <f>(((Q3+(Q4*(Parameters!$C$27/12)))*(1-IF(Q4&gt;500000, Parameters!$C$47, Parameters!$C$26))) + (OFFSET(Q3, 0, Parameters!$C$25)*IF(Q4&gt;500000, Parameters!$C$47, Parameters!$C$26))) * (('BOM_Member'!$B$11) * IF(Q4&gt;1000000, 1-Parameters!$C$46, 1) * IF(Q4&gt;500000, Parameters!$C$48, Parameters!$C$28)) + (((Q3*Parameters!$C$35)*(1-IF(Q4&gt;500000, Parameters!$C$47, Parameters!$C$26))) + ((OFFSET(Q3, 0, Parameters!$C$25)*Parameters!$C$35)*IF(Q4&gt;500000, Parameters!$C$47, Parameters!$C$26))) * (('BOM_Leader'!$B$12) * IF(Q4&gt;1000000, 1-Parameters!$C$46, 1) * IF(Q4&gt;500000, Parameters!$C$48, Parameters!$C$28))</f>
        <v>0</v>
      </c>
      <c r="R8" s="10">
        <f>(((R3+(R4*(Parameters!$C$27/12)))*(1-IF(R4&gt;500000, Parameters!$C$47, Parameters!$C$26))) + (OFFSET(R3, 0, Parameters!$C$25)*IF(R4&gt;500000, Parameters!$C$47, Parameters!$C$26))) * (('BOM_Member'!$B$11) * IF(R4&gt;1000000, 1-Parameters!$C$46, 1) * IF(R4&gt;500000, Parameters!$C$48, Parameters!$C$28)) + (((R3*Parameters!$C$35)*(1-IF(R4&gt;500000, Parameters!$C$47, Parameters!$C$26))) + ((OFFSET(R3, 0, Parameters!$C$25)*Parameters!$C$35)*IF(R4&gt;500000, Parameters!$C$47, Parameters!$C$26))) * (('BOM_Leader'!$B$12) * IF(R4&gt;1000000, 1-Parameters!$C$46, 1) * IF(R4&gt;500000, Parameters!$C$48, Parameters!$C$28))</f>
        <v>0</v>
      </c>
      <c r="S8" s="10">
        <f>(((S3+(S4*(Parameters!$C$27/12)))*(1-IF(S4&gt;500000, Parameters!$C$47, Parameters!$C$26))) + (OFFSET(S3, 0, Parameters!$C$25)*IF(S4&gt;500000, Parameters!$C$47, Parameters!$C$26))) * (('BOM_Member'!$B$11) * IF(S4&gt;1000000, 1-Parameters!$C$46, 1) * IF(S4&gt;500000, Parameters!$C$48, Parameters!$C$28)) + (((S3*Parameters!$C$35)*(1-IF(S4&gt;500000, Parameters!$C$47, Parameters!$C$26))) + ((OFFSET(S3, 0, Parameters!$C$25)*Parameters!$C$35)*IF(S4&gt;500000, Parameters!$C$47, Parameters!$C$26))) * (('BOM_Leader'!$B$12) * IF(S4&gt;1000000, 1-Parameters!$C$46, 1) * IF(S4&gt;500000, Parameters!$C$48, Parameters!$C$28))</f>
        <v>0</v>
      </c>
      <c r="T8" s="10">
        <f>(((T3+(T4*(Parameters!$C$27/12)))*(1-IF(T4&gt;500000, Parameters!$C$47, Parameters!$C$26))) + (OFFSET(T3, 0, Parameters!$C$25)*IF(T4&gt;500000, Parameters!$C$47, Parameters!$C$26))) * (('BOM_Member'!$B$11) * IF(T4&gt;1000000, 1-Parameters!$C$46, 1) * IF(T4&gt;500000, Parameters!$C$48, Parameters!$C$28)) + (((T3*Parameters!$C$35)*(1-IF(T4&gt;500000, Parameters!$C$47, Parameters!$C$26))) + ((OFFSET(T3, 0, Parameters!$C$25)*Parameters!$C$35)*IF(T4&gt;500000, Parameters!$C$47, Parameters!$C$26))) * (('BOM_Leader'!$B$12) * IF(T4&gt;1000000, 1-Parameters!$C$46, 1) * IF(T4&gt;500000, Parameters!$C$48, Parameters!$C$28))</f>
        <v>0</v>
      </c>
      <c r="U8" s="10">
        <f>(((U3+(U4*(Parameters!$C$27/12)))*(1-IF(U4&gt;500000, Parameters!$C$47, Parameters!$C$26))) + (OFFSET(U3, 0, Parameters!$C$25)*IF(U4&gt;500000, Parameters!$C$47, Parameters!$C$26))) * (('BOM_Member'!$B$11) * IF(U4&gt;1000000, 1-Parameters!$C$46, 1) * IF(U4&gt;500000, Parameters!$C$48, Parameters!$C$28)) + (((U3*Parameters!$C$35)*(1-IF(U4&gt;500000, Parameters!$C$47, Parameters!$C$26))) + ((OFFSET(U3, 0, Parameters!$C$25)*Parameters!$C$35)*IF(U4&gt;500000, Parameters!$C$47, Parameters!$C$26))) * (('BOM_Leader'!$B$12) * IF(U4&gt;1000000, 1-Parameters!$C$46, 1) * IF(U4&gt;500000, Parameters!$C$48, Parameters!$C$28))</f>
        <v>0</v>
      </c>
      <c r="V8" s="10">
        <f>(((V3+(V4*(Parameters!$C$27/12)))*(1-IF(V4&gt;500000, Parameters!$C$47, Parameters!$C$26))) + (OFFSET(V3, 0, Parameters!$C$25)*IF(V4&gt;500000, Parameters!$C$47, Parameters!$C$26))) * (('BOM_Member'!$B$11) * IF(V4&gt;1000000, 1-Parameters!$C$46, 1) * IF(V4&gt;500000, Parameters!$C$48, Parameters!$C$28)) + (((V3*Parameters!$C$35)*(1-IF(V4&gt;500000, Parameters!$C$47, Parameters!$C$26))) + ((OFFSET(V3, 0, Parameters!$C$25)*Parameters!$C$35)*IF(V4&gt;500000, Parameters!$C$47, Parameters!$C$26))) * (('BOM_Leader'!$B$12) * IF(V4&gt;1000000, 1-Parameters!$C$46, 1) * IF(V4&gt;500000, Parameters!$C$48, Parameters!$C$28))</f>
        <v>0</v>
      </c>
      <c r="W8" s="10">
        <f>(((W3+(W4*(Parameters!$C$27/12)))*(1-IF(W4&gt;500000, Parameters!$C$47, Parameters!$C$26))) + (OFFSET(W3, 0, Parameters!$C$25)*IF(W4&gt;500000, Parameters!$C$47, Parameters!$C$26))) * (('BOM_Member'!$B$11) * IF(W4&gt;1000000, 1-Parameters!$C$46, 1) * IF(W4&gt;500000, Parameters!$C$48, Parameters!$C$28)) + (((W3*Parameters!$C$35)*(1-IF(W4&gt;500000, Parameters!$C$47, Parameters!$C$26))) + ((OFFSET(W3, 0, Parameters!$C$25)*Parameters!$C$35)*IF(W4&gt;500000, Parameters!$C$47, Parameters!$C$26))) * (('BOM_Leader'!$B$12) * IF(W4&gt;1000000, 1-Parameters!$C$46, 1) * IF(W4&gt;500000, Parameters!$C$48, Parameters!$C$28))</f>
        <v>0</v>
      </c>
      <c r="X8" s="10">
        <f>(((X3+(X4*(Parameters!$C$27/12)))*(1-IF(X4&gt;500000, Parameters!$C$47, Parameters!$C$26))) + (OFFSET(X3, 0, Parameters!$C$25)*IF(X4&gt;500000, Parameters!$C$47, Parameters!$C$26))) * (('BOM_Member'!$B$11) * IF(X4&gt;1000000, 1-Parameters!$C$46, 1) * IF(X4&gt;500000, Parameters!$C$48, Parameters!$C$28)) + (((X3*Parameters!$C$35)*(1-IF(X4&gt;500000, Parameters!$C$47, Parameters!$C$26))) + ((OFFSET(X3, 0, Parameters!$C$25)*Parameters!$C$35)*IF(X4&gt;500000, Parameters!$C$47, Parameters!$C$26))) * (('BOM_Leader'!$B$12) * IF(X4&gt;1000000, 1-Parameters!$C$46, 1) * IF(X4&gt;500000, Parameters!$C$48, Parameters!$C$28))</f>
        <v>0</v>
      </c>
      <c r="Y8" s="10">
        <f>(((Y3+(Y4*(Parameters!$C$27/12)))*(1-IF(Y4&gt;500000, Parameters!$C$47, Parameters!$C$26))) + (OFFSET(Y3, 0, Parameters!$C$25)*IF(Y4&gt;500000, Parameters!$C$47, Parameters!$C$26))) * (('BOM_Member'!$B$11) * IF(Y4&gt;1000000, 1-Parameters!$C$46, 1) * IF(Y4&gt;500000, Parameters!$C$48, Parameters!$C$28)) + (((Y3*Parameters!$C$35)*(1-IF(Y4&gt;500000, Parameters!$C$47, Parameters!$C$26))) + ((OFFSET(Y3, 0, Parameters!$C$25)*Parameters!$C$35)*IF(Y4&gt;500000, Parameters!$C$47, Parameters!$C$26))) * (('BOM_Leader'!$B$12) * IF(Y4&gt;1000000, 1-Parameters!$C$46, 1) * IF(Y4&gt;500000, Parameters!$C$48, Parameters!$C$28))</f>
        <v>0</v>
      </c>
      <c r="Z8" s="10">
        <f>(((Z3+(Z4*(Parameters!$C$27/12)))*(1-IF(Z4&gt;500000, Parameters!$C$47, Parameters!$C$26))) + (OFFSET(Z3, 0, Parameters!$C$25)*IF(Z4&gt;500000, Parameters!$C$47, Parameters!$C$26))) * (('BOM_Member'!$B$11) * IF(Z4&gt;1000000, 1-Parameters!$C$46, 1) * IF(Z4&gt;500000, Parameters!$C$48, Parameters!$C$28)) + (((Z3*Parameters!$C$35)*(1-IF(Z4&gt;500000, Parameters!$C$47, Parameters!$C$26))) + ((OFFSET(Z3, 0, Parameters!$C$25)*Parameters!$C$35)*IF(Z4&gt;500000, Parameters!$C$47, Parameters!$C$26))) * (('BOM_Leader'!$B$12) * IF(Z4&gt;1000000, 1-Parameters!$C$46, 1) * IF(Z4&gt;500000, Parameters!$C$48, Parameters!$C$28))</f>
        <v>0</v>
      </c>
      <c r="AA8" s="10">
        <f>(((AA3+(AA4*(Parameters!$C$27/12)))*(1-IF(AA4&gt;500000, Parameters!$C$47, Parameters!$C$26))) + (OFFSET(AA3, 0, Parameters!$C$25)*IF(AA4&gt;500000, Parameters!$C$47, Parameters!$C$26))) * (('BOM_Member'!$B$11) * IF(AA4&gt;1000000, 1-Parameters!$C$46, 1) * IF(AA4&gt;500000, Parameters!$C$48, Parameters!$C$28)) + (((AA3*Parameters!$C$35)*(1-IF(AA4&gt;500000, Parameters!$C$47, Parameters!$C$26))) + ((OFFSET(AA3, 0, Parameters!$C$25)*Parameters!$C$35)*IF(AA4&gt;500000, Parameters!$C$47, Parameters!$C$26))) * (('BOM_Leader'!$B$12) * IF(AA4&gt;1000000, 1-Parameters!$C$46, 1) * IF(AA4&gt;500000, Parameters!$C$48, Parameters!$C$28))</f>
        <v>0</v>
      </c>
      <c r="AB8" s="10">
        <f>(((AB3+(AB4*(Parameters!$C$27/12)))*(1-IF(AB4&gt;500000, Parameters!$C$47, Parameters!$C$26))) + (OFFSET(AB3, 0, Parameters!$C$25)*IF(AB4&gt;500000, Parameters!$C$47, Parameters!$C$26))) * (('BOM_Member'!$B$11) * IF(AB4&gt;1000000, 1-Parameters!$C$46, 1) * IF(AB4&gt;500000, Parameters!$C$48, Parameters!$C$28)) + (((AB3*Parameters!$C$35)*(1-IF(AB4&gt;500000, Parameters!$C$47, Parameters!$C$26))) + ((OFFSET(AB3, 0, Parameters!$C$25)*Parameters!$C$35)*IF(AB4&gt;500000, Parameters!$C$47, Parameters!$C$26))) * (('BOM_Leader'!$B$12) * IF(AB4&gt;1000000, 1-Parameters!$C$46, 1) * IF(AB4&gt;500000, Parameters!$C$48, Parameters!$C$28))</f>
        <v>0</v>
      </c>
      <c r="AC8" s="10">
        <f>(((AC3+(AC4*(Parameters!$C$27/12)))*(1-IF(AC4&gt;500000, Parameters!$C$47, Parameters!$C$26))) + (OFFSET(AC3, 0, Parameters!$C$25)*IF(AC4&gt;500000, Parameters!$C$47, Parameters!$C$26))) * (('BOM_Member'!$B$11) * IF(AC4&gt;1000000, 1-Parameters!$C$46, 1) * IF(AC4&gt;500000, Parameters!$C$48, Parameters!$C$28)) + (((AC3*Parameters!$C$35)*(1-IF(AC4&gt;500000, Parameters!$C$47, Parameters!$C$26))) + ((OFFSET(AC3, 0, Parameters!$C$25)*Parameters!$C$35)*IF(AC4&gt;500000, Parameters!$C$47, Parameters!$C$26))) * (('BOM_Leader'!$B$12) * IF(AC4&gt;1000000, 1-Parameters!$C$46, 1) * IF(AC4&gt;500000, Parameters!$C$48, Parameters!$C$28))</f>
        <v>0</v>
      </c>
      <c r="AD8" s="10">
        <f>(((AD3+(AD4*(Parameters!$C$27/12)))*(1-IF(AD4&gt;500000, Parameters!$C$47, Parameters!$C$26))) + (OFFSET(AD3, 0, Parameters!$C$25)*IF(AD4&gt;500000, Parameters!$C$47, Parameters!$C$26))) * (('BOM_Member'!$B$11) * IF(AD4&gt;1000000, 1-Parameters!$C$46, 1) * IF(AD4&gt;500000, Parameters!$C$48, Parameters!$C$28)) + (((AD3*Parameters!$C$35)*(1-IF(AD4&gt;500000, Parameters!$C$47, Parameters!$C$26))) + ((OFFSET(AD3, 0, Parameters!$C$25)*Parameters!$C$35)*IF(AD4&gt;500000, Parameters!$C$47, Parameters!$C$26))) * (('BOM_Leader'!$B$12) * IF(AD4&gt;1000000, 1-Parameters!$C$46, 1) * IF(AD4&gt;500000, Parameters!$C$48, Parameters!$C$28))</f>
        <v>0</v>
      </c>
      <c r="AE8" s="10">
        <f>(((AE3+(AE4*(Parameters!$C$27/12)))*(1-IF(AE4&gt;500000, Parameters!$C$47, Parameters!$C$26))) + (OFFSET(AE3, 0, Parameters!$C$25)*IF(AE4&gt;500000, Parameters!$C$47, Parameters!$C$26))) * (('BOM_Member'!$B$11) * IF(AE4&gt;1000000, 1-Parameters!$C$46, 1) * IF(AE4&gt;500000, Parameters!$C$48, Parameters!$C$28)) + (((AE3*Parameters!$C$35)*(1-IF(AE4&gt;500000, Parameters!$C$47, Parameters!$C$26))) + ((OFFSET(AE3, 0, Parameters!$C$25)*Parameters!$C$35)*IF(AE4&gt;500000, Parameters!$C$47, Parameters!$C$26))) * (('BOM_Leader'!$B$12) * IF(AE4&gt;1000000, 1-Parameters!$C$46, 1) * IF(AE4&gt;500000, Parameters!$C$48, Parameters!$C$28))</f>
        <v>0</v>
      </c>
      <c r="AF8" s="10">
        <f>(((AF3+(AF4*(Parameters!$C$27/12)))*(1-IF(AF4&gt;500000, Parameters!$C$47, Parameters!$C$26))) + (OFFSET(AF3, 0, Parameters!$C$25)*IF(AF4&gt;500000, Parameters!$C$47, Parameters!$C$26))) * (('BOM_Member'!$B$11) * IF(AF4&gt;1000000, 1-Parameters!$C$46, 1) * IF(AF4&gt;500000, Parameters!$C$48, Parameters!$C$28)) + (((AF3*Parameters!$C$35)*(1-IF(AF4&gt;500000, Parameters!$C$47, Parameters!$C$26))) + ((OFFSET(AF3, 0, Parameters!$C$25)*Parameters!$C$35)*IF(AF4&gt;500000, Parameters!$C$47, Parameters!$C$26))) * (('BOM_Leader'!$B$12) * IF(AF4&gt;1000000, 1-Parameters!$C$46, 1) * IF(AF4&gt;500000, Parameters!$C$48, Parameters!$C$28))</f>
        <v>0</v>
      </c>
      <c r="AG8" s="10">
        <f>(((AG3+(AG4*(Parameters!$C$27/12)))*(1-IF(AG4&gt;500000, Parameters!$C$47, Parameters!$C$26))) + (OFFSET(AG3, 0, Parameters!$C$25)*IF(AG4&gt;500000, Parameters!$C$47, Parameters!$C$26))) * (('BOM_Member'!$B$11) * IF(AG4&gt;1000000, 1-Parameters!$C$46, 1) * IF(AG4&gt;500000, Parameters!$C$48, Parameters!$C$28)) + (((AG3*Parameters!$C$35)*(1-IF(AG4&gt;500000, Parameters!$C$47, Parameters!$C$26))) + ((OFFSET(AG3, 0, Parameters!$C$25)*Parameters!$C$35)*IF(AG4&gt;500000, Parameters!$C$47, Parameters!$C$26))) * (('BOM_Leader'!$B$12) * IF(AG4&gt;1000000, 1-Parameters!$C$46, 1) * IF(AG4&gt;500000, Parameters!$C$48, Parameters!$C$28))</f>
        <v>0</v>
      </c>
      <c r="AH8" s="10">
        <f>(((AH3+(AH4*(Parameters!$C$27/12)))*(1-IF(AH4&gt;500000, Parameters!$C$47, Parameters!$C$26))) + (OFFSET(AH3, 0, Parameters!$C$25)*IF(AH4&gt;500000, Parameters!$C$47, Parameters!$C$26))) * (('BOM_Member'!$B$11) * IF(AH4&gt;1000000, 1-Parameters!$C$46, 1) * IF(AH4&gt;500000, Parameters!$C$48, Parameters!$C$28)) + (((AH3*Parameters!$C$35)*(1-IF(AH4&gt;500000, Parameters!$C$47, Parameters!$C$26))) + ((OFFSET(AH3, 0, Parameters!$C$25)*Parameters!$C$35)*IF(AH4&gt;500000, Parameters!$C$47, Parameters!$C$26))) * (('BOM_Leader'!$B$12) * IF(AH4&gt;1000000, 1-Parameters!$C$46, 1) * IF(AH4&gt;500000, Parameters!$C$48, Parameters!$C$28))</f>
        <v>0</v>
      </c>
      <c r="AI8" s="10">
        <f>(((AI3+(AI4*(Parameters!$C$27/12)))*(1-IF(AI4&gt;500000, Parameters!$C$47, Parameters!$C$26))) + (OFFSET(AI3, 0, Parameters!$C$25)*IF(AI4&gt;500000, Parameters!$C$47, Parameters!$C$26))) * (('BOM_Member'!$B$11) * IF(AI4&gt;1000000, 1-Parameters!$C$46, 1) * IF(AI4&gt;500000, Parameters!$C$48, Parameters!$C$28)) + (((AI3*Parameters!$C$35)*(1-IF(AI4&gt;500000, Parameters!$C$47, Parameters!$C$26))) + ((OFFSET(AI3, 0, Parameters!$C$25)*Parameters!$C$35)*IF(AI4&gt;500000, Parameters!$C$47, Parameters!$C$26))) * (('BOM_Leader'!$B$12) * IF(AI4&gt;1000000, 1-Parameters!$C$46, 1) * IF(AI4&gt;500000, Parameters!$C$48, Parameters!$C$28))</f>
        <v>0</v>
      </c>
      <c r="AJ8" s="10">
        <f>(((AJ3+(AJ4*(Parameters!$C$27/12)))*(1-IF(AJ4&gt;500000, Parameters!$C$47, Parameters!$C$26))) + (OFFSET(AJ3, 0, Parameters!$C$25)*IF(AJ4&gt;500000, Parameters!$C$47, Parameters!$C$26))) * (('BOM_Member'!$B$11) * IF(AJ4&gt;1000000, 1-Parameters!$C$46, 1) * IF(AJ4&gt;500000, Parameters!$C$48, Parameters!$C$28)) + (((AJ3*Parameters!$C$35)*(1-IF(AJ4&gt;500000, Parameters!$C$47, Parameters!$C$26))) + ((OFFSET(AJ3, 0, Parameters!$C$25)*Parameters!$C$35)*IF(AJ4&gt;500000, Parameters!$C$47, Parameters!$C$26))) * (('BOM_Leader'!$B$12) * IF(AJ4&gt;1000000, 1-Parameters!$C$46, 1) * IF(AJ4&gt;500000, Parameters!$C$48, Parameters!$C$28))</f>
        <v>0</v>
      </c>
      <c r="AK8" s="10">
        <f>(((AK3+(AK4*(Parameters!$C$27/12)))*(1-IF(AK4&gt;500000, Parameters!$C$47, Parameters!$C$26))) + (OFFSET(AK3, 0, Parameters!$C$25)*IF(AK4&gt;500000, Parameters!$C$47, Parameters!$C$26))) * (('BOM_Member'!$B$11) * IF(AK4&gt;1000000, 1-Parameters!$C$46, 1) * IF(AK4&gt;500000, Parameters!$C$48, Parameters!$C$28)) + (((AK3*Parameters!$C$35)*(1-IF(AK4&gt;500000, Parameters!$C$47, Parameters!$C$26))) + ((OFFSET(AK3, 0, Parameters!$C$25)*Parameters!$C$35)*IF(AK4&gt;500000, Parameters!$C$47, Parameters!$C$26))) * (('BOM_Leader'!$B$12) * IF(AK4&gt;1000000, 1-Parameters!$C$46, 1) * IF(AK4&gt;500000, Parameters!$C$48, Parameters!$C$28))</f>
        <v>0</v>
      </c>
      <c r="AL8" s="10">
        <f>(((AL3+(AL4*(Parameters!$C$27/12)))*(1-IF(AL4&gt;500000, Parameters!$C$47, Parameters!$C$26))) + (OFFSET(AL3, 0, Parameters!$C$25)*IF(AL4&gt;500000, Parameters!$C$47, Parameters!$C$26))) * (('BOM_Member'!$B$11) * IF(AL4&gt;1000000, 1-Parameters!$C$46, 1) * IF(AL4&gt;500000, Parameters!$C$48, Parameters!$C$28)) + (((AL3*Parameters!$C$35)*(1-IF(AL4&gt;500000, Parameters!$C$47, Parameters!$C$26))) + ((OFFSET(AL3, 0, Parameters!$C$25)*Parameters!$C$35)*IF(AL4&gt;500000, Parameters!$C$47, Parameters!$C$26))) * (('BOM_Leader'!$B$12) * IF(AL4&gt;1000000, 1-Parameters!$C$46, 1) * IF(AL4&gt;500000, Parameters!$C$48, Parameters!$C$28))</f>
        <v>0</v>
      </c>
      <c r="AM8" s="10">
        <f>(((AM3+(AM4*(Parameters!$C$27/12)))*(1-IF(AM4&gt;500000, Parameters!$C$47, Parameters!$C$26))) + (OFFSET(AM3, 0, Parameters!$C$25)*IF(AM4&gt;500000, Parameters!$C$47, Parameters!$C$26))) * (('BOM_Member'!$B$11) * IF(AM4&gt;1000000, 1-Parameters!$C$46, 1) * IF(AM4&gt;500000, Parameters!$C$48, Parameters!$C$28)) + (((AM3*Parameters!$C$35)*(1-IF(AM4&gt;500000, Parameters!$C$47, Parameters!$C$26))) + ((OFFSET(AM3, 0, Parameters!$C$25)*Parameters!$C$35)*IF(AM4&gt;500000, Parameters!$C$47, Parameters!$C$26))) * (('BOM_Leader'!$B$12) * IF(AM4&gt;1000000, 1-Parameters!$C$46, 1) * IF(AM4&gt;500000, Parameters!$C$48, Parameters!$C$28))</f>
        <v>0</v>
      </c>
      <c r="AN8" s="10">
        <f>(((AN3+(AN4*(Parameters!$C$27/12)))*(1-IF(AN4&gt;500000, Parameters!$C$47, Parameters!$C$26))) + (OFFSET(AN3, 0, Parameters!$C$25)*IF(AN4&gt;500000, Parameters!$C$47, Parameters!$C$26))) * (('BOM_Member'!$B$11) * IF(AN4&gt;1000000, 1-Parameters!$C$46, 1) * IF(AN4&gt;500000, Parameters!$C$48, Parameters!$C$28)) + (((AN3*Parameters!$C$35)*(1-IF(AN4&gt;500000, Parameters!$C$47, Parameters!$C$26))) + ((OFFSET(AN3, 0, Parameters!$C$25)*Parameters!$C$35)*IF(AN4&gt;500000, Parameters!$C$47, Parameters!$C$26))) * (('BOM_Leader'!$B$12) * IF(AN4&gt;1000000, 1-Parameters!$C$46, 1) * IF(AN4&gt;500000, Parameters!$C$48, Parameters!$C$28))</f>
        <v>0</v>
      </c>
      <c r="AO8" s="10">
        <f>(((AO3+(AO4*(Parameters!$C$27/12)))*(1-IF(AO4&gt;500000, Parameters!$C$47, Parameters!$C$26))) + (OFFSET(AO3, 0, Parameters!$C$25)*IF(AO4&gt;500000, Parameters!$C$47, Parameters!$C$26))) * (('BOM_Member'!$B$11) * IF(AO4&gt;1000000, 1-Parameters!$C$46, 1) * IF(AO4&gt;500000, Parameters!$C$48, Parameters!$C$28)) + (((AO3*Parameters!$C$35)*(1-IF(AO4&gt;500000, Parameters!$C$47, Parameters!$C$26))) + ((OFFSET(AO3, 0, Parameters!$C$25)*Parameters!$C$35)*IF(AO4&gt;500000, Parameters!$C$47, Parameters!$C$26))) * (('BOM_Leader'!$B$12) * IF(AO4&gt;1000000, 1-Parameters!$C$46, 1) * IF(AO4&gt;500000, Parameters!$C$48, Parameters!$C$28))</f>
        <v>0</v>
      </c>
      <c r="AP8" s="10">
        <f>(((AP3+(AP4*(Parameters!$C$27/12)))*(1-IF(AP4&gt;500000, Parameters!$C$47, Parameters!$C$26))) + (OFFSET(AP3, 0, Parameters!$C$25)*IF(AP4&gt;500000, Parameters!$C$47, Parameters!$C$26))) * (('BOM_Member'!$B$11) * IF(AP4&gt;1000000, 1-Parameters!$C$46, 1) * IF(AP4&gt;500000, Parameters!$C$48, Parameters!$C$28)) + (((AP3*Parameters!$C$35)*(1-IF(AP4&gt;500000, Parameters!$C$47, Parameters!$C$26))) + ((OFFSET(AP3, 0, Parameters!$C$25)*Parameters!$C$35)*IF(AP4&gt;500000, Parameters!$C$47, Parameters!$C$26))) * (('BOM_Leader'!$B$12) * IF(AP4&gt;1000000, 1-Parameters!$C$46, 1) * IF(AP4&gt;500000, Parameters!$C$48, Parameters!$C$28))</f>
        <v>0</v>
      </c>
      <c r="AQ8" s="10">
        <f>(((AQ3+(AQ4*(Parameters!$C$27/12)))*(1-IF(AQ4&gt;500000, Parameters!$C$47, Parameters!$C$26))) + (OFFSET(AQ3, 0, Parameters!$C$25)*IF(AQ4&gt;500000, Parameters!$C$47, Parameters!$C$26))) * (('BOM_Member'!$B$11) * IF(AQ4&gt;1000000, 1-Parameters!$C$46, 1) * IF(AQ4&gt;500000, Parameters!$C$48, Parameters!$C$28)) + (((AQ3*Parameters!$C$35)*(1-IF(AQ4&gt;500000, Parameters!$C$47, Parameters!$C$26))) + ((OFFSET(AQ3, 0, Parameters!$C$25)*Parameters!$C$35)*IF(AQ4&gt;500000, Parameters!$C$47, Parameters!$C$26))) * (('BOM_Leader'!$B$12) * IF(AQ4&gt;1000000, 1-Parameters!$C$46, 1) * IF(AQ4&gt;500000, Parameters!$C$48, Parameters!$C$28))</f>
        <v>0</v>
      </c>
      <c r="AR8" s="10">
        <f>(((AR3+(AR4*(Parameters!$C$27/12)))*(1-IF(AR4&gt;500000, Parameters!$C$47, Parameters!$C$26))) + (OFFSET(AR3, 0, Parameters!$C$25)*IF(AR4&gt;500000, Parameters!$C$47, Parameters!$C$26))) * (('BOM_Member'!$B$11) * IF(AR4&gt;1000000, 1-Parameters!$C$46, 1) * IF(AR4&gt;500000, Parameters!$C$48, Parameters!$C$28)) + (((AR3*Parameters!$C$35)*(1-IF(AR4&gt;500000, Parameters!$C$47, Parameters!$C$26))) + ((OFFSET(AR3, 0, Parameters!$C$25)*Parameters!$C$35)*IF(AR4&gt;500000, Parameters!$C$47, Parameters!$C$26))) * (('BOM_Leader'!$B$12) * IF(AR4&gt;1000000, 1-Parameters!$C$46, 1) * IF(AR4&gt;500000, Parameters!$C$48, Parameters!$C$28))</f>
        <v>0</v>
      </c>
      <c r="AS8" s="10">
        <f>(((AS3+(AS4*(Parameters!$C$27/12)))*(1-IF(AS4&gt;500000, Parameters!$C$47, Parameters!$C$26))) + (OFFSET(AS3, 0, Parameters!$C$25)*IF(AS4&gt;500000, Parameters!$C$47, Parameters!$C$26))) * (('BOM_Member'!$B$11) * IF(AS4&gt;1000000, 1-Parameters!$C$46, 1) * IF(AS4&gt;500000, Parameters!$C$48, Parameters!$C$28)) + (((AS3*Parameters!$C$35)*(1-IF(AS4&gt;500000, Parameters!$C$47, Parameters!$C$26))) + ((OFFSET(AS3, 0, Parameters!$C$25)*Parameters!$C$35)*IF(AS4&gt;500000, Parameters!$C$47, Parameters!$C$26))) * (('BOM_Leader'!$B$12) * IF(AS4&gt;1000000, 1-Parameters!$C$46, 1) * IF(AS4&gt;500000, Parameters!$C$48, Parameters!$C$28))</f>
        <v>0</v>
      </c>
      <c r="AT8" s="10">
        <f>(((AT3+(AT4*(Parameters!$C$27/12)))*(1-IF(AT4&gt;500000, Parameters!$C$47, Parameters!$C$26))) + (OFFSET(AT3, 0, Parameters!$C$25)*IF(AT4&gt;500000, Parameters!$C$47, Parameters!$C$26))) * (('BOM_Member'!$B$11) * IF(AT4&gt;1000000, 1-Parameters!$C$46, 1) * IF(AT4&gt;500000, Parameters!$C$48, Parameters!$C$28)) + (((AT3*Parameters!$C$35)*(1-IF(AT4&gt;500000, Parameters!$C$47, Parameters!$C$26))) + ((OFFSET(AT3, 0, Parameters!$C$25)*Parameters!$C$35)*IF(AT4&gt;500000, Parameters!$C$47, Parameters!$C$26))) * (('BOM_Leader'!$B$12) * IF(AT4&gt;1000000, 1-Parameters!$C$46, 1) * IF(AT4&gt;500000, Parameters!$C$48, Parameters!$C$28))</f>
        <v>0</v>
      </c>
      <c r="AU8" s="10">
        <f>(((AU3+(AU4*(Parameters!$C$27/12)))*(1-IF(AU4&gt;500000, Parameters!$C$47, Parameters!$C$26))) + (OFFSET(AU3, 0, Parameters!$C$25)*IF(AU4&gt;500000, Parameters!$C$47, Parameters!$C$26))) * (('BOM_Member'!$B$11) * IF(AU4&gt;1000000, 1-Parameters!$C$46, 1) * IF(AU4&gt;500000, Parameters!$C$48, Parameters!$C$28)) + (((AU3*Parameters!$C$35)*(1-IF(AU4&gt;500000, Parameters!$C$47, Parameters!$C$26))) + ((OFFSET(AU3, 0, Parameters!$C$25)*Parameters!$C$35)*IF(AU4&gt;500000, Parameters!$C$47, Parameters!$C$26))) * (('BOM_Leader'!$B$12) * IF(AU4&gt;1000000, 1-Parameters!$C$46, 1) * IF(AU4&gt;500000, Parameters!$C$48, Parameters!$C$28))</f>
        <v>0</v>
      </c>
      <c r="AV8" s="10">
        <f>(((AV3+(AV4*(Parameters!$C$27/12)))*(1-IF(AV4&gt;500000, Parameters!$C$47, Parameters!$C$26))) + (OFFSET(AV3, 0, Parameters!$C$25)*IF(AV4&gt;500000, Parameters!$C$47, Parameters!$C$26))) * (('BOM_Member'!$B$11) * IF(AV4&gt;1000000, 1-Parameters!$C$46, 1) * IF(AV4&gt;500000, Parameters!$C$48, Parameters!$C$28)) + (((AV3*Parameters!$C$35)*(1-IF(AV4&gt;500000, Parameters!$C$47, Parameters!$C$26))) + ((OFFSET(AV3, 0, Parameters!$C$25)*Parameters!$C$35)*IF(AV4&gt;500000, Parameters!$C$47, Parameters!$C$26))) * (('BOM_Leader'!$B$12) * IF(AV4&gt;1000000, 1-Parameters!$C$46, 1) * IF(AV4&gt;500000, Parameters!$C$48, Parameters!$C$28))</f>
        <v>0</v>
      </c>
      <c r="AW8" s="10">
        <f>(((AW3+(AW4*(Parameters!$C$27/12)))*(1-IF(AW4&gt;500000, Parameters!$C$47, Parameters!$C$26))) + (OFFSET(AW3, 0, Parameters!$C$25)*IF(AW4&gt;500000, Parameters!$C$47, Parameters!$C$26))) * (('BOM_Member'!$B$11) * IF(AW4&gt;1000000, 1-Parameters!$C$46, 1) * IF(AW4&gt;500000, Parameters!$C$48, Parameters!$C$28)) + (((AW3*Parameters!$C$35)*(1-IF(AW4&gt;500000, Parameters!$C$47, Parameters!$C$26))) + ((OFFSET(AW3, 0, Parameters!$C$25)*Parameters!$C$35)*IF(AW4&gt;500000, Parameters!$C$47, Parameters!$C$26))) * (('BOM_Leader'!$B$12) * IF(AW4&gt;1000000, 1-Parameters!$C$46, 1) * IF(AW4&gt;500000, Parameters!$C$48, Parameters!$C$28))</f>
        <v>0</v>
      </c>
      <c r="AX8" s="10">
        <f>(((AX3+(AX4*(Parameters!$C$27/12)))*(1-IF(AX4&gt;500000, Parameters!$C$47, Parameters!$C$26))) + (OFFSET(AX3, 0, Parameters!$C$25)*IF(AX4&gt;500000, Parameters!$C$47, Parameters!$C$26))) * (('BOM_Member'!$B$11) * IF(AX4&gt;1000000, 1-Parameters!$C$46, 1) * IF(AX4&gt;500000, Parameters!$C$48, Parameters!$C$28)) + (((AX3*Parameters!$C$35)*(1-IF(AX4&gt;500000, Parameters!$C$47, Parameters!$C$26))) + ((OFFSET(AX3, 0, Parameters!$C$25)*Parameters!$C$35)*IF(AX4&gt;500000, Parameters!$C$47, Parameters!$C$26))) * (('BOM_Leader'!$B$12) * IF(AX4&gt;1000000, 1-Parameters!$C$46, 1) * IF(AX4&gt;500000, Parameters!$C$48, Parameters!$C$28))</f>
        <v>0</v>
      </c>
      <c r="AY8" s="10">
        <f>(((AY3+(AY4*(Parameters!$C$27/12)))*(1-IF(AY4&gt;500000, Parameters!$C$47, Parameters!$C$26))) + (OFFSET(AY3, 0, Parameters!$C$25)*IF(AY4&gt;500000, Parameters!$C$47, Parameters!$C$26))) * (('BOM_Member'!$B$11) * IF(AY4&gt;1000000, 1-Parameters!$C$46, 1) * IF(AY4&gt;500000, Parameters!$C$48, Parameters!$C$28)) + (((AY3*Parameters!$C$35)*(1-IF(AY4&gt;500000, Parameters!$C$47, Parameters!$C$26))) + ((OFFSET(AY3, 0, Parameters!$C$25)*Parameters!$C$35)*IF(AY4&gt;500000, Parameters!$C$47, Parameters!$C$26))) * (('BOM_Leader'!$B$12) * IF(AY4&gt;1000000, 1-Parameters!$C$46, 1) * IF(AY4&gt;500000, Parameters!$C$48, Parameters!$C$28))</f>
        <v>0</v>
      </c>
      <c r="AZ8" s="10">
        <f>(((AZ3+(AZ4*(Parameters!$C$27/12)))*(1-IF(AZ4&gt;500000, Parameters!$C$47, Parameters!$C$26))) + (OFFSET(AZ3, 0, Parameters!$C$25)*IF(AZ4&gt;500000, Parameters!$C$47, Parameters!$C$26))) * (('BOM_Member'!$B$11) * IF(AZ4&gt;1000000, 1-Parameters!$C$46, 1) * IF(AZ4&gt;500000, Parameters!$C$48, Parameters!$C$28)) + (((AZ3*Parameters!$C$35)*(1-IF(AZ4&gt;500000, Parameters!$C$47, Parameters!$C$26))) + ((OFFSET(AZ3, 0, Parameters!$C$25)*Parameters!$C$35)*IF(AZ4&gt;500000, Parameters!$C$47, Parameters!$C$26))) * (('BOM_Leader'!$B$12) * IF(AZ4&gt;1000000, 1-Parameters!$C$46, 1) * IF(AZ4&gt;500000, Parameters!$C$48, Parameters!$C$28))</f>
        <v>0</v>
      </c>
      <c r="BA8" s="10">
        <f>(((BA3+(BA4*(Parameters!$C$27/12)))*(1-IF(BA4&gt;500000, Parameters!$C$47, Parameters!$C$26))) + (OFFSET(BA3, 0, Parameters!$C$25)*IF(BA4&gt;500000, Parameters!$C$47, Parameters!$C$26))) * (('BOM_Member'!$B$11) * IF(BA4&gt;1000000, 1-Parameters!$C$46, 1) * IF(BA4&gt;500000, Parameters!$C$48, Parameters!$C$28)) + (((BA3*Parameters!$C$35)*(1-IF(BA4&gt;500000, Parameters!$C$47, Parameters!$C$26))) + ((OFFSET(BA3, 0, Parameters!$C$25)*Parameters!$C$35)*IF(BA4&gt;500000, Parameters!$C$47, Parameters!$C$26))) * (('BOM_Leader'!$B$12) * IF(BA4&gt;1000000, 1-Parameters!$C$46, 1) * IF(BA4&gt;500000, Parameters!$C$48, Parameters!$C$28))</f>
        <v>0</v>
      </c>
      <c r="BB8" s="10">
        <f>(((BB3+(BB4*(Parameters!$C$27/12)))*(1-IF(BB4&gt;500000, Parameters!$C$47, Parameters!$C$26))) + (OFFSET(BB3, 0, Parameters!$C$25)*IF(BB4&gt;500000, Parameters!$C$47, Parameters!$C$26))) * (('BOM_Member'!$B$11) * IF(BB4&gt;1000000, 1-Parameters!$C$46, 1) * IF(BB4&gt;500000, Parameters!$C$48, Parameters!$C$28)) + (((BB3*Parameters!$C$35)*(1-IF(BB4&gt;500000, Parameters!$C$47, Parameters!$C$26))) + ((OFFSET(BB3, 0, Parameters!$C$25)*Parameters!$C$35)*IF(BB4&gt;500000, Parameters!$C$47, Parameters!$C$26))) * (('BOM_Leader'!$B$12) * IF(BB4&gt;1000000, 1-Parameters!$C$46, 1) * IF(BB4&gt;500000, Parameters!$C$48, Parameters!$C$28))</f>
        <v>0</v>
      </c>
      <c r="BC8" s="10">
        <f>(((BC3+(BC4*(Parameters!$C$27/12)))*(1-IF(BC4&gt;500000, Parameters!$C$47, Parameters!$C$26))) + (OFFSET(BC3, 0, Parameters!$C$25)*IF(BC4&gt;500000, Parameters!$C$47, Parameters!$C$26))) * (('BOM_Member'!$B$11) * IF(BC4&gt;1000000, 1-Parameters!$C$46, 1) * IF(BC4&gt;500000, Parameters!$C$48, Parameters!$C$28)) + (((BC3*Parameters!$C$35)*(1-IF(BC4&gt;500000, Parameters!$C$47, Parameters!$C$26))) + ((OFFSET(BC3, 0, Parameters!$C$25)*Parameters!$C$35)*IF(BC4&gt;500000, Parameters!$C$47, Parameters!$C$26))) * (('BOM_Leader'!$B$12) * IF(BC4&gt;1000000, 1-Parameters!$C$46, 1) * IF(BC4&gt;500000, Parameters!$C$48, Parameters!$C$28))</f>
        <v>0</v>
      </c>
      <c r="BD8" s="10">
        <f>(((BD3+(BD4*(Parameters!$C$27/12)))*(1-IF(BD4&gt;500000, Parameters!$C$47, Parameters!$C$26))) + (OFFSET(BD3, 0, Parameters!$C$25)*IF(BD4&gt;500000, Parameters!$C$47, Parameters!$C$26))) * (('BOM_Member'!$B$11) * IF(BD4&gt;1000000, 1-Parameters!$C$46, 1) * IF(BD4&gt;500000, Parameters!$C$48, Parameters!$C$28)) + (((BD3*Parameters!$C$35)*(1-IF(BD4&gt;500000, Parameters!$C$47, Parameters!$C$26))) + ((OFFSET(BD3, 0, Parameters!$C$25)*Parameters!$C$35)*IF(BD4&gt;500000, Parameters!$C$47, Parameters!$C$26))) * (('BOM_Leader'!$B$12) * IF(BD4&gt;1000000, 1-Parameters!$C$46, 1) * IF(BD4&gt;500000, Parameters!$C$48, Parameters!$C$28))</f>
        <v>0</v>
      </c>
      <c r="BE8" s="10">
        <f>(((BE3+(BE4*(Parameters!$C$27/12)))*(1-IF(BE4&gt;500000, Parameters!$C$47, Parameters!$C$26))) + (OFFSET(BE3, 0, Parameters!$C$25)*IF(BE4&gt;500000, Parameters!$C$47, Parameters!$C$26))) * (('BOM_Member'!$B$11) * IF(BE4&gt;1000000, 1-Parameters!$C$46, 1) * IF(BE4&gt;500000, Parameters!$C$48, Parameters!$C$28)) + (((BE3*Parameters!$C$35)*(1-IF(BE4&gt;500000, Parameters!$C$47, Parameters!$C$26))) + ((OFFSET(BE3, 0, Parameters!$C$25)*Parameters!$C$35)*IF(BE4&gt;500000, Parameters!$C$47, Parameters!$C$26))) * (('BOM_Leader'!$B$12) * IF(BE4&gt;1000000, 1-Parameters!$C$46, 1) * IF(BE4&gt;500000, Parameters!$C$48, Parameters!$C$28))</f>
        <v>0</v>
      </c>
      <c r="BF8" s="10">
        <f>(((BF3+(BF4*(Parameters!$C$27/12)))*(1-IF(BF4&gt;500000, Parameters!$C$47, Parameters!$C$26))) + (OFFSET(BF3, 0, Parameters!$C$25)*IF(BF4&gt;500000, Parameters!$C$47, Parameters!$C$26))) * (('BOM_Member'!$B$11) * IF(BF4&gt;1000000, 1-Parameters!$C$46, 1) * IF(BF4&gt;500000, Parameters!$C$48, Parameters!$C$28)) + (((BF3*Parameters!$C$35)*(1-IF(BF4&gt;500000, Parameters!$C$47, Parameters!$C$26))) + ((OFFSET(BF3, 0, Parameters!$C$25)*Parameters!$C$35)*IF(BF4&gt;500000, Parameters!$C$47, Parameters!$C$26))) * (('BOM_Leader'!$B$12) * IF(BF4&gt;1000000, 1-Parameters!$C$46, 1) * IF(BF4&gt;500000, Parameters!$C$48, Parameters!$C$28))</f>
        <v>0</v>
      </c>
      <c r="BG8" s="10">
        <f>(((BG3+(BG4*(Parameters!$C$27/12)))*(1-IF(BG4&gt;500000, Parameters!$C$47, Parameters!$C$26))) + (OFFSET(BG3, 0, Parameters!$C$25)*IF(BG4&gt;500000, Parameters!$C$47, Parameters!$C$26))) * (('BOM_Member'!$B$11) * IF(BG4&gt;1000000, 1-Parameters!$C$46, 1) * IF(BG4&gt;500000, Parameters!$C$48, Parameters!$C$28)) + (((BG3*Parameters!$C$35)*(1-IF(BG4&gt;500000, Parameters!$C$47, Parameters!$C$26))) + ((OFFSET(BG3, 0, Parameters!$C$25)*Parameters!$C$35)*IF(BG4&gt;500000, Parameters!$C$47, Parameters!$C$26))) * (('BOM_Leader'!$B$12) * IF(BG4&gt;1000000, 1-Parameters!$C$46, 1) * IF(BG4&gt;500000, Parameters!$C$48, Parameters!$C$28))</f>
        <v>0</v>
      </c>
      <c r="BH8" s="10">
        <f>(((BH3+(BH4*(Parameters!$C$27/12)))*(1-IF(BH4&gt;500000, Parameters!$C$47, Parameters!$C$26))) + (OFFSET(BH3, 0, Parameters!$C$25)*IF(BH4&gt;500000, Parameters!$C$47, Parameters!$C$26))) * (('BOM_Member'!$B$11) * IF(BH4&gt;1000000, 1-Parameters!$C$46, 1) * IF(BH4&gt;500000, Parameters!$C$48, Parameters!$C$28)) + (((BH3*Parameters!$C$35)*(1-IF(BH4&gt;500000, Parameters!$C$47, Parameters!$C$26))) + ((OFFSET(BH3, 0, Parameters!$C$25)*Parameters!$C$35)*IF(BH4&gt;500000, Parameters!$C$47, Parameters!$C$26))) * (('BOM_Leader'!$B$12) * IF(BH4&gt;1000000, 1-Parameters!$C$46, 1) * IF(BH4&gt;500000, Parameters!$C$48, Parameters!$C$28))</f>
        <v>0</v>
      </c>
      <c r="BI8" s="10">
        <f>(((BI3+(BI4*(Parameters!$C$27/12)))*(1-IF(BI4&gt;500000, Parameters!$C$47, Parameters!$C$26))) + (OFFSET(BI3, 0, Parameters!$C$25)*IF(BI4&gt;500000, Parameters!$C$47, Parameters!$C$26))) * (('BOM_Member'!$B$11) * IF(BI4&gt;1000000, 1-Parameters!$C$46, 1) * IF(BI4&gt;500000, Parameters!$C$48, Parameters!$C$28)) + (((BI3*Parameters!$C$35)*(1-IF(BI4&gt;500000, Parameters!$C$47, Parameters!$C$26))) + ((OFFSET(BI3, 0, Parameters!$C$25)*Parameters!$C$35)*IF(BI4&gt;500000, Parameters!$C$47, Parameters!$C$26))) * (('BOM_Leader'!$B$12) * IF(BI4&gt;1000000, 1-Parameters!$C$46, 1) * IF(BI4&gt;500000, Parameters!$C$48, Parameters!$C$28))</f>
        <v>0</v>
      </c>
      <c r="BJ8" s="10">
        <f>(((BJ3+(BJ4*(Parameters!$C$27/12)))*(1-IF(BJ4&gt;500000, Parameters!$C$47, Parameters!$C$26))) + (OFFSET(BJ3, 0, Parameters!$C$25)*IF(BJ4&gt;500000, Parameters!$C$47, Parameters!$C$26))) * (('BOM_Member'!$B$11) * IF(BJ4&gt;1000000, 1-Parameters!$C$46, 1) * IF(BJ4&gt;500000, Parameters!$C$48, Parameters!$C$28)) + (((BJ3*Parameters!$C$35)*(1-IF(BJ4&gt;500000, Parameters!$C$47, Parameters!$C$26))) + ((OFFSET(BJ3, 0, Parameters!$C$25)*Parameters!$C$35)*IF(BJ4&gt;500000, Parameters!$C$47, Parameters!$C$26))) * (('BOM_Leader'!$B$12) * IF(BJ4&gt;1000000, 1-Parameters!$C$46, 1) * IF(BJ4&gt;500000, Parameters!$C$48, Parameters!$C$28))</f>
        <v>0</v>
      </c>
      <c r="BK8" s="10">
        <f>(((BK3+(BK4*(Parameters!$C$27/12)))*(1-IF(BK4&gt;500000, Parameters!$C$47, Parameters!$C$26))) + (OFFSET(BK3, 0, Parameters!$C$25)*IF(BK4&gt;500000, Parameters!$C$47, Parameters!$C$26))) * (('BOM_Member'!$B$11) * IF(BK4&gt;1000000, 1-Parameters!$C$46, 1) * IF(BK4&gt;500000, Parameters!$C$48, Parameters!$C$28)) + (((BK3*Parameters!$C$35)*(1-IF(BK4&gt;500000, Parameters!$C$47, Parameters!$C$26))) + ((OFFSET(BK3, 0, Parameters!$C$25)*Parameters!$C$35)*IF(BK4&gt;500000, Parameters!$C$47, Parameters!$C$26))) * (('BOM_Leader'!$B$12) * IF(BK4&gt;1000000, 1-Parameters!$C$46, 1) * IF(BK4&gt;500000, Parameters!$C$48, Parameters!$C$28))</f>
        <v>0</v>
      </c>
      <c r="BL8" s="10">
        <f>(((BL3+(BL4*(Parameters!$C$27/12)))*(1-IF(BL4&gt;500000, Parameters!$C$47, Parameters!$C$26))) + (OFFSET(BL3, 0, Parameters!$C$25)*IF(BL4&gt;500000, Parameters!$C$47, Parameters!$C$26))) * (('BOM_Member'!$B$11) * IF(BL4&gt;1000000, 1-Parameters!$C$46, 1) * IF(BL4&gt;500000, Parameters!$C$48, Parameters!$C$28)) + (((BL3*Parameters!$C$35)*(1-IF(BL4&gt;500000, Parameters!$C$47, Parameters!$C$26))) + ((OFFSET(BL3, 0, Parameters!$C$25)*Parameters!$C$35)*IF(BL4&gt;500000, Parameters!$C$47, Parameters!$C$26))) * (('BOM_Leader'!$B$12) * IF(BL4&gt;1000000, 1-Parameters!$C$46, 1) * IF(BL4&gt;500000, Parameters!$C$48, Parameters!$C$28))</f>
        <v>0</v>
      </c>
      <c r="BM8" s="10">
        <f>(((BM3+(BM4*(Parameters!$C$27/12)))*(1-IF(BM4&gt;500000, Parameters!$C$47, Parameters!$C$26))) + (OFFSET(BM3, 0, Parameters!$C$25)*IF(BM4&gt;500000, Parameters!$C$47, Parameters!$C$26))) * (('BOM_Member'!$B$11) * IF(BM4&gt;1000000, 1-Parameters!$C$46, 1) * IF(BM4&gt;500000, Parameters!$C$48, Parameters!$C$28)) + (((BM3*Parameters!$C$35)*(1-IF(BM4&gt;500000, Parameters!$C$47, Parameters!$C$26))) + ((OFFSET(BM3, 0, Parameters!$C$25)*Parameters!$C$35)*IF(BM4&gt;500000, Parameters!$C$47, Parameters!$C$26))) * (('BOM_Leader'!$B$12) * IF(BM4&gt;1000000, 1-Parameters!$C$46, 1) * IF(BM4&gt;500000, Parameters!$C$48, Parameters!$C$28))</f>
        <v>0</v>
      </c>
      <c r="BN8" s="10">
        <f>(((BN3+(BN4*(Parameters!$C$27/12)))*(1-IF(BN4&gt;500000, Parameters!$C$47, Parameters!$C$26))) + (OFFSET(BN3, 0, Parameters!$C$25)*IF(BN4&gt;500000, Parameters!$C$47, Parameters!$C$26))) * (('BOM_Member'!$B$11) * IF(BN4&gt;1000000, 1-Parameters!$C$46, 1) * IF(BN4&gt;500000, Parameters!$C$48, Parameters!$C$28)) + (((BN3*Parameters!$C$35)*(1-IF(BN4&gt;500000, Parameters!$C$47, Parameters!$C$26))) + ((OFFSET(BN3, 0, Parameters!$C$25)*Parameters!$C$35)*IF(BN4&gt;500000, Parameters!$C$47, Parameters!$C$26))) * (('BOM_Leader'!$B$12) * IF(BN4&gt;1000000, 1-Parameters!$C$46, 1) * IF(BN4&gt;500000, Parameters!$C$48, Parameters!$C$28))</f>
        <v>0</v>
      </c>
      <c r="BO8" s="10">
        <f>(((BO3+(BO4*(Parameters!$C$27/12)))*(1-IF(BO4&gt;500000, Parameters!$C$47, Parameters!$C$26))) + (OFFSET(BO3, 0, Parameters!$C$25)*IF(BO4&gt;500000, Parameters!$C$47, Parameters!$C$26))) * (('BOM_Member'!$B$11) * IF(BO4&gt;1000000, 1-Parameters!$C$46, 1) * IF(BO4&gt;500000, Parameters!$C$48, Parameters!$C$28)) + (((BO3*Parameters!$C$35)*(1-IF(BO4&gt;500000, Parameters!$C$47, Parameters!$C$26))) + ((OFFSET(BO3, 0, Parameters!$C$25)*Parameters!$C$35)*IF(BO4&gt;500000, Parameters!$C$47, Parameters!$C$26))) * (('BOM_Leader'!$B$12) * IF(BO4&gt;1000000, 1-Parameters!$C$46, 1) * IF(BO4&gt;500000, Parameters!$C$48, Parameters!$C$28))</f>
        <v>0</v>
      </c>
    </row>
    <row r="9" spans="1:67">
      <c r="A9" t="s">
        <v>292</v>
      </c>
      <c r="B9" s="10">
        <f>B3 * Parameters!$C$29</f>
        <v>0</v>
      </c>
      <c r="C9" s="10">
        <f>C3 * Parameters!$C$29</f>
        <v>0</v>
      </c>
      <c r="D9" s="10">
        <f>D3 * Parameters!$C$29</f>
        <v>0</v>
      </c>
      <c r="E9" s="10">
        <f>E3 * Parameters!$C$29</f>
        <v>0</v>
      </c>
      <c r="F9" s="10">
        <f>F3 * Parameters!$C$29</f>
        <v>0</v>
      </c>
      <c r="G9" s="10">
        <f>G3 * Parameters!$C$29</f>
        <v>0</v>
      </c>
      <c r="H9" s="10">
        <f>H3 * Parameters!$C$29</f>
        <v>0</v>
      </c>
      <c r="I9" s="10">
        <f>I3 * Parameters!$C$29</f>
        <v>0</v>
      </c>
      <c r="J9" s="10">
        <f>J3 * Parameters!$C$29</f>
        <v>0</v>
      </c>
      <c r="K9" s="10">
        <f>K3 * Parameters!$C$29</f>
        <v>0</v>
      </c>
      <c r="L9" s="10">
        <f>L3 * Parameters!$C$29</f>
        <v>0</v>
      </c>
      <c r="M9" s="10">
        <f>M3 * Parameters!$C$29</f>
        <v>0</v>
      </c>
      <c r="N9" s="10">
        <f>N3 * Parameters!$C$29</f>
        <v>0</v>
      </c>
      <c r="O9" s="10">
        <f>O3 * Parameters!$C$29</f>
        <v>0</v>
      </c>
      <c r="P9" s="10">
        <f>P3 * Parameters!$C$29</f>
        <v>0</v>
      </c>
      <c r="Q9" s="10">
        <f>Q3 * Parameters!$C$29</f>
        <v>0</v>
      </c>
      <c r="R9" s="10">
        <f>R3 * Parameters!$C$29</f>
        <v>0</v>
      </c>
      <c r="S9" s="10">
        <f>S3 * Parameters!$C$29</f>
        <v>0</v>
      </c>
      <c r="T9" s="10">
        <f>T3 * Parameters!$C$29</f>
        <v>0</v>
      </c>
      <c r="U9" s="10">
        <f>U3 * Parameters!$C$29</f>
        <v>0</v>
      </c>
      <c r="V9" s="10">
        <f>V3 * Parameters!$C$29</f>
        <v>0</v>
      </c>
      <c r="W9" s="10">
        <f>W3 * Parameters!$C$29</f>
        <v>0</v>
      </c>
      <c r="X9" s="10">
        <f>X3 * Parameters!$C$29</f>
        <v>0</v>
      </c>
      <c r="Y9" s="10">
        <f>Y3 * Parameters!$C$29</f>
        <v>0</v>
      </c>
      <c r="Z9" s="10">
        <f>Z3 * Parameters!$C$29</f>
        <v>0</v>
      </c>
      <c r="AA9" s="10">
        <f>AA3 * Parameters!$C$29</f>
        <v>0</v>
      </c>
      <c r="AB9" s="10">
        <f>AB3 * Parameters!$C$29</f>
        <v>0</v>
      </c>
      <c r="AC9" s="10">
        <f>AC3 * Parameters!$C$29</f>
        <v>0</v>
      </c>
      <c r="AD9" s="10">
        <f>AD3 * Parameters!$C$29</f>
        <v>0</v>
      </c>
      <c r="AE9" s="10">
        <f>AE3 * Parameters!$C$29</f>
        <v>0</v>
      </c>
      <c r="AF9" s="10">
        <f>AF3 * Parameters!$C$29</f>
        <v>0</v>
      </c>
      <c r="AG9" s="10">
        <f>AG3 * Parameters!$C$29</f>
        <v>0</v>
      </c>
      <c r="AH9" s="10">
        <f>AH3 * Parameters!$C$29</f>
        <v>0</v>
      </c>
      <c r="AI9" s="10">
        <f>AI3 * Parameters!$C$29</f>
        <v>0</v>
      </c>
      <c r="AJ9" s="10">
        <f>AJ3 * Parameters!$C$29</f>
        <v>0</v>
      </c>
      <c r="AK9" s="10">
        <f>AK3 * Parameters!$C$29</f>
        <v>0</v>
      </c>
      <c r="AL9" s="10">
        <f>AL3 * Parameters!$C$29</f>
        <v>0</v>
      </c>
      <c r="AM9" s="10">
        <f>AM3 * Parameters!$C$29</f>
        <v>0</v>
      </c>
      <c r="AN9" s="10">
        <f>AN3 * Parameters!$C$29</f>
        <v>0</v>
      </c>
      <c r="AO9" s="10">
        <f>AO3 * Parameters!$C$29</f>
        <v>0</v>
      </c>
      <c r="AP9" s="10">
        <f>AP3 * Parameters!$C$29</f>
        <v>0</v>
      </c>
      <c r="AQ9" s="10">
        <f>AQ3 * Parameters!$C$29</f>
        <v>0</v>
      </c>
      <c r="AR9" s="10">
        <f>AR3 * Parameters!$C$29</f>
        <v>0</v>
      </c>
      <c r="AS9" s="10">
        <f>AS3 * Parameters!$C$29</f>
        <v>0</v>
      </c>
      <c r="AT9" s="10">
        <f>AT3 * Parameters!$C$29</f>
        <v>0</v>
      </c>
      <c r="AU9" s="10">
        <f>AU3 * Parameters!$C$29</f>
        <v>0</v>
      </c>
      <c r="AV9" s="10">
        <f>AV3 * Parameters!$C$29</f>
        <v>0</v>
      </c>
      <c r="AW9" s="10">
        <f>AW3 * Parameters!$C$29</f>
        <v>0</v>
      </c>
      <c r="AX9" s="10">
        <f>AX3 * Parameters!$C$29</f>
        <v>0</v>
      </c>
      <c r="AY9" s="10">
        <f>AY3 * Parameters!$C$29</f>
        <v>0</v>
      </c>
      <c r="AZ9" s="10">
        <f>AZ3 * Parameters!$C$29</f>
        <v>0</v>
      </c>
      <c r="BA9" s="10">
        <f>BA3 * Parameters!$C$29</f>
        <v>0</v>
      </c>
      <c r="BB9" s="10">
        <f>BB3 * Parameters!$C$29</f>
        <v>0</v>
      </c>
      <c r="BC9" s="10">
        <f>BC3 * Parameters!$C$29</f>
        <v>0</v>
      </c>
      <c r="BD9" s="10">
        <f>BD3 * Parameters!$C$29</f>
        <v>0</v>
      </c>
      <c r="BE9" s="10">
        <f>BE3 * Parameters!$C$29</f>
        <v>0</v>
      </c>
      <c r="BF9" s="10">
        <f>BF3 * Parameters!$C$29</f>
        <v>0</v>
      </c>
      <c r="BG9" s="10">
        <f>BG3 * Parameters!$C$29</f>
        <v>0</v>
      </c>
      <c r="BH9" s="10">
        <f>BH3 * Parameters!$C$29</f>
        <v>0</v>
      </c>
      <c r="BI9" s="10">
        <f>BI3 * Parameters!$C$29</f>
        <v>0</v>
      </c>
      <c r="BJ9" s="10">
        <f>BJ3 * Parameters!$C$29</f>
        <v>0</v>
      </c>
      <c r="BK9" s="10">
        <f>BK3 * Parameters!$C$29</f>
        <v>0</v>
      </c>
      <c r="BL9" s="10">
        <f>BL3 * Parameters!$C$29</f>
        <v>0</v>
      </c>
      <c r="BM9" s="10">
        <f>BM3 * Parameters!$C$29</f>
        <v>0</v>
      </c>
      <c r="BN9" s="10">
        <f>BN3 * Parameters!$C$29</f>
        <v>0</v>
      </c>
      <c r="BO9" s="10">
        <f>BO3 * Parameters!$C$29</f>
        <v>0</v>
      </c>
    </row>
    <row r="10" spans="1:67">
      <c r="A10" t="s">
        <v>293</v>
      </c>
      <c r="B10" s="10">
        <f>B8 + B9</f>
        <v>0</v>
      </c>
      <c r="C10" s="10">
        <f>C8 + C9</f>
        <v>0</v>
      </c>
      <c r="D10" s="10">
        <f>D8 + D9</f>
        <v>0</v>
      </c>
      <c r="E10" s="10">
        <f>E8 + E9</f>
        <v>0</v>
      </c>
      <c r="F10" s="10">
        <f>F8 + F9</f>
        <v>0</v>
      </c>
      <c r="G10" s="10">
        <f>G8 + G9</f>
        <v>0</v>
      </c>
      <c r="H10" s="10">
        <f>H8 + H9</f>
        <v>0</v>
      </c>
      <c r="I10" s="10">
        <f>I8 + I9</f>
        <v>0</v>
      </c>
      <c r="J10" s="10">
        <f>J8 + J9</f>
        <v>0</v>
      </c>
      <c r="K10" s="10">
        <f>K8 + K9</f>
        <v>0</v>
      </c>
      <c r="L10" s="10">
        <f>L8 + L9</f>
        <v>0</v>
      </c>
      <c r="M10" s="10">
        <f>M8 + M9</f>
        <v>0</v>
      </c>
      <c r="N10" s="10">
        <f>N8 + N9</f>
        <v>0</v>
      </c>
      <c r="O10" s="10">
        <f>O8 + O9</f>
        <v>0</v>
      </c>
      <c r="P10" s="10">
        <f>P8 + P9</f>
        <v>0</v>
      </c>
      <c r="Q10" s="10">
        <f>Q8 + Q9</f>
        <v>0</v>
      </c>
      <c r="R10" s="10">
        <f>R8 + R9</f>
        <v>0</v>
      </c>
      <c r="S10" s="10">
        <f>S8 + S9</f>
        <v>0</v>
      </c>
      <c r="T10" s="10">
        <f>T8 + T9</f>
        <v>0</v>
      </c>
      <c r="U10" s="10">
        <f>U8 + U9</f>
        <v>0</v>
      </c>
      <c r="V10" s="10">
        <f>V8 + V9</f>
        <v>0</v>
      </c>
      <c r="W10" s="10">
        <f>W8 + W9</f>
        <v>0</v>
      </c>
      <c r="X10" s="10">
        <f>X8 + X9</f>
        <v>0</v>
      </c>
      <c r="Y10" s="10">
        <f>Y8 + Y9</f>
        <v>0</v>
      </c>
      <c r="Z10" s="10">
        <f>Z8 + Z9</f>
        <v>0</v>
      </c>
      <c r="AA10" s="10">
        <f>AA8 + AA9</f>
        <v>0</v>
      </c>
      <c r="AB10" s="10">
        <f>AB8 + AB9</f>
        <v>0</v>
      </c>
      <c r="AC10" s="10">
        <f>AC8 + AC9</f>
        <v>0</v>
      </c>
      <c r="AD10" s="10">
        <f>AD8 + AD9</f>
        <v>0</v>
      </c>
      <c r="AE10" s="10">
        <f>AE8 + AE9</f>
        <v>0</v>
      </c>
      <c r="AF10" s="10">
        <f>AF8 + AF9</f>
        <v>0</v>
      </c>
      <c r="AG10" s="10">
        <f>AG8 + AG9</f>
        <v>0</v>
      </c>
      <c r="AH10" s="10">
        <f>AH8 + AH9</f>
        <v>0</v>
      </c>
      <c r="AI10" s="10">
        <f>AI8 + AI9</f>
        <v>0</v>
      </c>
      <c r="AJ10" s="10">
        <f>AJ8 + AJ9</f>
        <v>0</v>
      </c>
      <c r="AK10" s="10">
        <f>AK8 + AK9</f>
        <v>0</v>
      </c>
      <c r="AL10" s="10">
        <f>AL8 + AL9</f>
        <v>0</v>
      </c>
      <c r="AM10" s="10">
        <f>AM8 + AM9</f>
        <v>0</v>
      </c>
      <c r="AN10" s="10">
        <f>AN8 + AN9</f>
        <v>0</v>
      </c>
      <c r="AO10" s="10">
        <f>AO8 + AO9</f>
        <v>0</v>
      </c>
      <c r="AP10" s="10">
        <f>AP8 + AP9</f>
        <v>0</v>
      </c>
      <c r="AQ10" s="10">
        <f>AQ8 + AQ9</f>
        <v>0</v>
      </c>
      <c r="AR10" s="10">
        <f>AR8 + AR9</f>
        <v>0</v>
      </c>
      <c r="AS10" s="10">
        <f>AS8 + AS9</f>
        <v>0</v>
      </c>
      <c r="AT10" s="10">
        <f>AT8 + AT9</f>
        <v>0</v>
      </c>
      <c r="AU10" s="10">
        <f>AU8 + AU9</f>
        <v>0</v>
      </c>
      <c r="AV10" s="10">
        <f>AV8 + AV9</f>
        <v>0</v>
      </c>
      <c r="AW10" s="10">
        <f>AW8 + AW9</f>
        <v>0</v>
      </c>
      <c r="AX10" s="10">
        <f>AX8 + AX9</f>
        <v>0</v>
      </c>
      <c r="AY10" s="10">
        <f>AY8 + AY9</f>
        <v>0</v>
      </c>
      <c r="AZ10" s="10">
        <f>AZ8 + AZ9</f>
        <v>0</v>
      </c>
      <c r="BA10" s="10">
        <f>BA8 + BA9</f>
        <v>0</v>
      </c>
      <c r="BB10" s="10">
        <f>BB8 + BB9</f>
        <v>0</v>
      </c>
      <c r="BC10" s="10">
        <f>BC8 + BC9</f>
        <v>0</v>
      </c>
      <c r="BD10" s="10">
        <f>BD8 + BD9</f>
        <v>0</v>
      </c>
      <c r="BE10" s="10">
        <f>BE8 + BE9</f>
        <v>0</v>
      </c>
      <c r="BF10" s="10">
        <f>BF8 + BF9</f>
        <v>0</v>
      </c>
      <c r="BG10" s="10">
        <f>BG8 + BG9</f>
        <v>0</v>
      </c>
      <c r="BH10" s="10">
        <f>BH8 + BH9</f>
        <v>0</v>
      </c>
      <c r="BI10" s="10">
        <f>BI8 + BI9</f>
        <v>0</v>
      </c>
      <c r="BJ10" s="10">
        <f>BJ8 + BJ9</f>
        <v>0</v>
      </c>
      <c r="BK10" s="10">
        <f>BK8 + BK9</f>
        <v>0</v>
      </c>
      <c r="BL10" s="10">
        <f>BL8 + BL9</f>
        <v>0</v>
      </c>
      <c r="BM10" s="10">
        <f>BM8 + BM9</f>
        <v>0</v>
      </c>
      <c r="BN10" s="10">
        <f>BN8 + BN9</f>
        <v>0</v>
      </c>
      <c r="BO10" s="10">
        <f>BO8 + BO9</f>
        <v>0</v>
      </c>
    </row>
    <row r="11" spans="1:67">
      <c r="A11" t="s">
        <v>294</v>
      </c>
      <c r="B11" s="10">
        <f>'Team_Detailed_Salaries'!$C$25 * (1 + IF(B1&gt;12, Parameters!$C$39, 0))</f>
        <v>0</v>
      </c>
      <c r="C11" s="10">
        <f>'Team_Detailed_Salaries'!$C$25 * (1 + IF(C1&gt;12, Parameters!$C$39, 0))</f>
        <v>0</v>
      </c>
      <c r="D11" s="10">
        <f>'Team_Detailed_Salaries'!$C$25 * (1 + IF(D1&gt;12, Parameters!$C$39, 0))</f>
        <v>0</v>
      </c>
      <c r="E11" s="10">
        <f>'Team_Detailed_Salaries'!$D$25 * (1 + IF(E1&gt;12, Parameters!$C$39, 0))</f>
        <v>0</v>
      </c>
      <c r="F11" s="10">
        <f>'Team_Detailed_Salaries'!$D$25 * (1 + IF(F1&gt;12, Parameters!$C$39, 0))</f>
        <v>0</v>
      </c>
      <c r="G11" s="10">
        <f>'Team_Detailed_Salaries'!$D$25 * (1 + IF(G1&gt;12, Parameters!$C$39, 0))</f>
        <v>0</v>
      </c>
      <c r="H11" s="10">
        <f>'Team_Detailed_Salaries'!$E$25 * (1 + IF(H1&gt;12, Parameters!$C$39, 0))</f>
        <v>0</v>
      </c>
      <c r="I11" s="10">
        <f>'Team_Detailed_Salaries'!$E$25 * (1 + IF(I1&gt;12, Parameters!$C$39, 0))</f>
        <v>0</v>
      </c>
      <c r="J11" s="10">
        <f>'Team_Detailed_Salaries'!$E$25 * (1 + IF(J1&gt;12, Parameters!$C$39, 0))</f>
        <v>0</v>
      </c>
      <c r="K11" s="10">
        <f>'Team_Detailed_Salaries'!$F$25 * (1 + IF(K1&gt;12, Parameters!$C$39, 0))</f>
        <v>0</v>
      </c>
      <c r="L11" s="10">
        <f>'Team_Detailed_Salaries'!$F$25 * (1 + IF(L1&gt;12, Parameters!$C$39, 0))</f>
        <v>0</v>
      </c>
      <c r="M11" s="10">
        <f>'Team_Detailed_Salaries'!$F$25 * (1 + IF(M1&gt;12, Parameters!$C$39, 0))</f>
        <v>0</v>
      </c>
      <c r="N11" s="10">
        <f>'Team_Detailed_Salaries'!$G$25 * (1 + IF(N1&gt;12, Parameters!$C$39, 0))</f>
        <v>0</v>
      </c>
      <c r="O11" s="10">
        <f>'Team_Detailed_Salaries'!$G$25 * (1 + IF(O1&gt;12, Parameters!$C$39, 0))</f>
        <v>0</v>
      </c>
      <c r="P11" s="10">
        <f>'Team_Detailed_Salaries'!$G$25 * (1 + IF(P1&gt;12, Parameters!$C$39, 0))</f>
        <v>0</v>
      </c>
      <c r="Q11" s="10">
        <f>'Team_Detailed_Salaries'!$H$25 * (1 + IF(Q1&gt;12, Parameters!$C$39, 0))</f>
        <v>0</v>
      </c>
      <c r="R11" s="10">
        <f>'Team_Detailed_Salaries'!$H$25 * (1 + IF(R1&gt;12, Parameters!$C$39, 0))</f>
        <v>0</v>
      </c>
      <c r="S11" s="10">
        <f>'Team_Detailed_Salaries'!$H$25 * (1 + IF(S1&gt;12, Parameters!$C$39, 0))</f>
        <v>0</v>
      </c>
      <c r="T11" s="10">
        <f>'Team_Detailed_Salaries'!$I$25 * (1 + IF(T1&gt;12, Parameters!$C$39, 0))</f>
        <v>0</v>
      </c>
      <c r="U11" s="10">
        <f>'Team_Detailed_Salaries'!$I$25 * (1 + IF(U1&gt;12, Parameters!$C$39, 0))</f>
        <v>0</v>
      </c>
      <c r="V11" s="10">
        <f>'Team_Detailed_Salaries'!$I$25 * (1 + IF(V1&gt;12, Parameters!$C$39, 0))</f>
        <v>0</v>
      </c>
      <c r="W11" s="10">
        <f>'Team_Detailed_Salaries'!$J$25 * (1 + IF(W1&gt;12, Parameters!$C$39, 0))</f>
        <v>0</v>
      </c>
      <c r="X11" s="10">
        <f>'Team_Detailed_Salaries'!$J$25 * (1 + IF(X1&gt;12, Parameters!$C$39, 0))</f>
        <v>0</v>
      </c>
      <c r="Y11" s="10">
        <f>'Team_Detailed_Salaries'!$J$25 * (1 + IF(Y1&gt;12, Parameters!$C$39, 0))</f>
        <v>0</v>
      </c>
      <c r="Z11" s="10">
        <f>'Team_Detailed_Salaries'!$K$25 * (1 + IF(Z1&gt;12, Parameters!$C$39, 0))</f>
        <v>0</v>
      </c>
      <c r="AA11" s="10">
        <f>'Team_Detailed_Salaries'!$K$25 * (1 + IF(AA1&gt;12, Parameters!$C$39, 0))</f>
        <v>0</v>
      </c>
      <c r="AB11" s="10">
        <f>'Team_Detailed_Salaries'!$K$25 * (1 + IF(AB1&gt;12, Parameters!$C$39, 0))</f>
        <v>0</v>
      </c>
      <c r="AC11" s="10">
        <f>'Team_Detailed_Salaries'!$L$25 * (1 + IF(AC1&gt;12, Parameters!$C$39, 0))</f>
        <v>0</v>
      </c>
      <c r="AD11" s="10">
        <f>'Team_Detailed_Salaries'!$L$25 * (1 + IF(AD1&gt;12, Parameters!$C$39, 0))</f>
        <v>0</v>
      </c>
      <c r="AE11" s="10">
        <f>'Team_Detailed_Salaries'!$L$25 * (1 + IF(AE1&gt;12, Parameters!$C$39, 0))</f>
        <v>0</v>
      </c>
      <c r="AF11" s="10">
        <f>'Team_Detailed_Salaries'!$M$25 * (1 + IF(AF1&gt;12, Parameters!$C$39, 0))</f>
        <v>0</v>
      </c>
      <c r="AG11" s="10">
        <f>'Team_Detailed_Salaries'!$M$25 * (1 + IF(AG1&gt;12, Parameters!$C$39, 0))</f>
        <v>0</v>
      </c>
      <c r="AH11" s="10">
        <f>'Team_Detailed_Salaries'!$M$25 * (1 + IF(AH1&gt;12, Parameters!$C$39, 0))</f>
        <v>0</v>
      </c>
      <c r="AI11" s="10">
        <f>'Team_Detailed_Salaries'!$N$25 * (1 + IF(AI1&gt;12, Parameters!$C$39, 0))</f>
        <v>0</v>
      </c>
      <c r="AJ11" s="10">
        <f>'Team_Detailed_Salaries'!$N$25 * (1 + IF(AJ1&gt;12, Parameters!$C$39, 0))</f>
        <v>0</v>
      </c>
      <c r="AK11" s="10">
        <f>'Team_Detailed_Salaries'!$N$25 * (1 + IF(AK1&gt;12, Parameters!$C$39, 0))</f>
        <v>0</v>
      </c>
      <c r="AL11" s="10">
        <f>'Team_Detailed_Salaries'!$O$25 * (1 + IF(AL1&gt;12, Parameters!$C$39, 0))</f>
        <v>0</v>
      </c>
      <c r="AM11" s="10">
        <f>'Team_Detailed_Salaries'!$O$25 * (1 + IF(AM1&gt;12, Parameters!$C$39, 0))</f>
        <v>0</v>
      </c>
      <c r="AN11" s="10">
        <f>'Team_Detailed_Salaries'!$O$25 * (1 + IF(AN1&gt;12, Parameters!$C$39, 0))</f>
        <v>0</v>
      </c>
      <c r="AO11" s="10">
        <f>'Team_Detailed_Salaries'!$P$25 * (1 + IF(AO1&gt;12, Parameters!$C$39, 0))</f>
        <v>0</v>
      </c>
      <c r="AP11" s="10">
        <f>'Team_Detailed_Salaries'!$P$25 * (1 + IF(AP1&gt;12, Parameters!$C$39, 0))</f>
        <v>0</v>
      </c>
      <c r="AQ11" s="10">
        <f>'Team_Detailed_Salaries'!$P$25 * (1 + IF(AQ1&gt;12, Parameters!$C$39, 0))</f>
        <v>0</v>
      </c>
      <c r="AR11" s="10">
        <f>'Team_Detailed_Salaries'!$Q$25 * (1 + IF(AR1&gt;12, Parameters!$C$39, 0))</f>
        <v>0</v>
      </c>
      <c r="AS11" s="10">
        <f>'Team_Detailed_Salaries'!$Q$25 * (1 + IF(AS1&gt;12, Parameters!$C$39, 0))</f>
        <v>0</v>
      </c>
      <c r="AT11" s="10">
        <f>'Team_Detailed_Salaries'!$Q$25 * (1 + IF(AT1&gt;12, Parameters!$C$39, 0))</f>
        <v>0</v>
      </c>
      <c r="AU11" s="10">
        <f>'Team_Detailed_Salaries'!$R$25 * (1 + IF(AU1&gt;12, Parameters!$C$39, 0))</f>
        <v>0</v>
      </c>
      <c r="AV11" s="10">
        <f>'Team_Detailed_Salaries'!$R$25 * (1 + IF(AV1&gt;12, Parameters!$C$39, 0))</f>
        <v>0</v>
      </c>
      <c r="AW11" s="10">
        <f>'Team_Detailed_Salaries'!$R$25 * (1 + IF(AW1&gt;12, Parameters!$C$39, 0))</f>
        <v>0</v>
      </c>
      <c r="AX11" s="10">
        <f>'Team_Detailed_Salaries'!$S$25 * (1 + IF(AX1&gt;12, Parameters!$C$39, 0))</f>
        <v>0</v>
      </c>
      <c r="AY11" s="10">
        <f>'Team_Detailed_Salaries'!$S$25 * (1 + IF(AY1&gt;12, Parameters!$C$39, 0))</f>
        <v>0</v>
      </c>
      <c r="AZ11" s="10">
        <f>'Team_Detailed_Salaries'!$S$25 * (1 + IF(AZ1&gt;12, Parameters!$C$39, 0))</f>
        <v>0</v>
      </c>
      <c r="BA11" s="10">
        <f>'Team_Detailed_Salaries'!$T$25 * (1 + IF(BA1&gt;12, Parameters!$C$39, 0))</f>
        <v>0</v>
      </c>
      <c r="BB11" s="10">
        <f>'Team_Detailed_Salaries'!$T$25 * (1 + IF(BB1&gt;12, Parameters!$C$39, 0))</f>
        <v>0</v>
      </c>
      <c r="BC11" s="10">
        <f>'Team_Detailed_Salaries'!$T$25 * (1 + IF(BC1&gt;12, Parameters!$C$39, 0))</f>
        <v>0</v>
      </c>
      <c r="BD11" s="10">
        <f>'Team_Detailed_Salaries'!$U$25 * (1 + IF(BD1&gt;12, Parameters!$C$39, 0))</f>
        <v>0</v>
      </c>
      <c r="BE11" s="10">
        <f>'Team_Detailed_Salaries'!$U$25 * (1 + IF(BE1&gt;12, Parameters!$C$39, 0))</f>
        <v>0</v>
      </c>
      <c r="BF11" s="10">
        <f>'Team_Detailed_Salaries'!$U$25 * (1 + IF(BF1&gt;12, Parameters!$C$39, 0))</f>
        <v>0</v>
      </c>
      <c r="BG11" s="10">
        <f>'Team_Detailed_Salaries'!$V$25 * (1 + IF(BG1&gt;12, Parameters!$C$39, 0))</f>
        <v>0</v>
      </c>
      <c r="BH11" s="10">
        <f>'Team_Detailed_Salaries'!$V$25 * (1 + IF(BH1&gt;12, Parameters!$C$39, 0))</f>
        <v>0</v>
      </c>
      <c r="BI11" s="10">
        <f>'Team_Detailed_Salaries'!$V$25 * (1 + IF(BI1&gt;12, Parameters!$C$39, 0))</f>
        <v>0</v>
      </c>
      <c r="BJ11" s="10">
        <f>'Team_Detailed_Salaries'!$W$25 * (1 + IF(BJ1&gt;12, Parameters!$C$39, 0))</f>
        <v>0</v>
      </c>
      <c r="BK11" s="10">
        <f>'Team_Detailed_Salaries'!$W$25 * (1 + IF(BK1&gt;12, Parameters!$C$39, 0))</f>
        <v>0</v>
      </c>
      <c r="BL11" s="10">
        <f>'Team_Detailed_Salaries'!$W$25 * (1 + IF(BL1&gt;12, Parameters!$C$39, 0))</f>
        <v>0</v>
      </c>
      <c r="BM11" s="10">
        <f>'Team_Detailed_Salaries'!$X$25 * (1 + IF(BM1&gt;12, Parameters!$C$39, 0))</f>
        <v>0</v>
      </c>
      <c r="BN11" s="10">
        <f>'Team_Detailed_Salaries'!$X$25 * (1 + IF(BN1&gt;12, Parameters!$C$39, 0))</f>
        <v>0</v>
      </c>
      <c r="BO11" s="10">
        <f>'Team_Detailed_Salaries'!$X$25 * (1 + IF(BO1&gt;12, Parameters!$C$39, 0))</f>
        <v>0</v>
      </c>
    </row>
    <row r="12" spans="1:67">
      <c r="A12" t="s">
        <v>295</v>
      </c>
      <c r="B12" s="10">
        <f>'Team_Detailed_Salaries'!$C$27 * Parameters!$C$42</f>
        <v>0</v>
      </c>
      <c r="C12" s="10">
        <f>'Team_Detailed_Salaries'!$C$27 * Parameters!$C$42</f>
        <v>0</v>
      </c>
      <c r="D12" s="10">
        <f>'Team_Detailed_Salaries'!$C$27 * Parameters!$C$42</f>
        <v>0</v>
      </c>
      <c r="E12" s="10">
        <f>'Team_Detailed_Salaries'!$D$27 * Parameters!$C$42</f>
        <v>0</v>
      </c>
      <c r="F12" s="10">
        <f>'Team_Detailed_Salaries'!$D$27 * Parameters!$C$42</f>
        <v>0</v>
      </c>
      <c r="G12" s="10">
        <f>'Team_Detailed_Salaries'!$D$27 * Parameters!$C$42</f>
        <v>0</v>
      </c>
      <c r="H12" s="10">
        <f>'Team_Detailed_Salaries'!$E$27 * Parameters!$C$42</f>
        <v>0</v>
      </c>
      <c r="I12" s="10">
        <f>'Team_Detailed_Salaries'!$E$27 * Parameters!$C$42</f>
        <v>0</v>
      </c>
      <c r="J12" s="10">
        <f>'Team_Detailed_Salaries'!$E$27 * Parameters!$C$42</f>
        <v>0</v>
      </c>
      <c r="K12" s="10">
        <f>'Team_Detailed_Salaries'!$F$27 * Parameters!$C$42</f>
        <v>0</v>
      </c>
      <c r="L12" s="10">
        <f>'Team_Detailed_Salaries'!$F$27 * Parameters!$C$42</f>
        <v>0</v>
      </c>
      <c r="M12" s="10">
        <f>'Team_Detailed_Salaries'!$F$27 * Parameters!$C$42</f>
        <v>0</v>
      </c>
      <c r="N12" s="10">
        <f>'Team_Detailed_Salaries'!$G$27 * Parameters!$C$42</f>
        <v>0</v>
      </c>
      <c r="O12" s="10">
        <f>'Team_Detailed_Salaries'!$G$27 * Parameters!$C$42</f>
        <v>0</v>
      </c>
      <c r="P12" s="10">
        <f>'Team_Detailed_Salaries'!$G$27 * Parameters!$C$42</f>
        <v>0</v>
      </c>
      <c r="Q12" s="10">
        <f>'Team_Detailed_Salaries'!$H$27 * Parameters!$C$42</f>
        <v>0</v>
      </c>
      <c r="R12" s="10">
        <f>'Team_Detailed_Salaries'!$H$27 * Parameters!$C$42</f>
        <v>0</v>
      </c>
      <c r="S12" s="10">
        <f>'Team_Detailed_Salaries'!$H$27 * Parameters!$C$42</f>
        <v>0</v>
      </c>
      <c r="T12" s="10">
        <f>'Team_Detailed_Salaries'!$I$27 * Parameters!$C$42</f>
        <v>0</v>
      </c>
      <c r="U12" s="10">
        <f>'Team_Detailed_Salaries'!$I$27 * Parameters!$C$42</f>
        <v>0</v>
      </c>
      <c r="V12" s="10">
        <f>'Team_Detailed_Salaries'!$I$27 * Parameters!$C$42</f>
        <v>0</v>
      </c>
      <c r="W12" s="10">
        <f>'Team_Detailed_Salaries'!$J$27 * Parameters!$C$42</f>
        <v>0</v>
      </c>
      <c r="X12" s="10">
        <f>'Team_Detailed_Salaries'!$J$27 * Parameters!$C$42</f>
        <v>0</v>
      </c>
      <c r="Y12" s="10">
        <f>'Team_Detailed_Salaries'!$J$27 * Parameters!$C$42</f>
        <v>0</v>
      </c>
      <c r="Z12" s="10">
        <f>'Team_Detailed_Salaries'!$K$27 * Parameters!$C$42</f>
        <v>0</v>
      </c>
      <c r="AA12" s="10">
        <f>'Team_Detailed_Salaries'!$K$27 * Parameters!$C$42</f>
        <v>0</v>
      </c>
      <c r="AB12" s="10">
        <f>'Team_Detailed_Salaries'!$K$27 * Parameters!$C$42</f>
        <v>0</v>
      </c>
      <c r="AC12" s="10">
        <f>'Team_Detailed_Salaries'!$L$27 * Parameters!$C$42</f>
        <v>0</v>
      </c>
      <c r="AD12" s="10">
        <f>'Team_Detailed_Salaries'!$L$27 * Parameters!$C$42</f>
        <v>0</v>
      </c>
      <c r="AE12" s="10">
        <f>'Team_Detailed_Salaries'!$L$27 * Parameters!$C$42</f>
        <v>0</v>
      </c>
      <c r="AF12" s="10">
        <f>'Team_Detailed_Salaries'!$M$27 * Parameters!$C$42</f>
        <v>0</v>
      </c>
      <c r="AG12" s="10">
        <f>'Team_Detailed_Salaries'!$M$27 * Parameters!$C$42</f>
        <v>0</v>
      </c>
      <c r="AH12" s="10">
        <f>'Team_Detailed_Salaries'!$M$27 * Parameters!$C$42</f>
        <v>0</v>
      </c>
      <c r="AI12" s="10">
        <f>'Team_Detailed_Salaries'!$N$27 * Parameters!$C$42</f>
        <v>0</v>
      </c>
      <c r="AJ12" s="10">
        <f>'Team_Detailed_Salaries'!$N$27 * Parameters!$C$42</f>
        <v>0</v>
      </c>
      <c r="AK12" s="10">
        <f>'Team_Detailed_Salaries'!$N$27 * Parameters!$C$42</f>
        <v>0</v>
      </c>
      <c r="AL12" s="10">
        <f>'Team_Detailed_Salaries'!$O$27 * Parameters!$C$42</f>
        <v>0</v>
      </c>
      <c r="AM12" s="10">
        <f>'Team_Detailed_Salaries'!$O$27 * Parameters!$C$42</f>
        <v>0</v>
      </c>
      <c r="AN12" s="10">
        <f>'Team_Detailed_Salaries'!$O$27 * Parameters!$C$42</f>
        <v>0</v>
      </c>
      <c r="AO12" s="10">
        <f>'Team_Detailed_Salaries'!$P$27 * Parameters!$C$42</f>
        <v>0</v>
      </c>
      <c r="AP12" s="10">
        <f>'Team_Detailed_Salaries'!$P$27 * Parameters!$C$42</f>
        <v>0</v>
      </c>
      <c r="AQ12" s="10">
        <f>'Team_Detailed_Salaries'!$P$27 * Parameters!$C$42</f>
        <v>0</v>
      </c>
      <c r="AR12" s="10">
        <f>'Team_Detailed_Salaries'!$Q$27 * Parameters!$C$42</f>
        <v>0</v>
      </c>
      <c r="AS12" s="10">
        <f>'Team_Detailed_Salaries'!$Q$27 * Parameters!$C$42</f>
        <v>0</v>
      </c>
      <c r="AT12" s="10">
        <f>'Team_Detailed_Salaries'!$Q$27 * Parameters!$C$42</f>
        <v>0</v>
      </c>
      <c r="AU12" s="10">
        <f>'Team_Detailed_Salaries'!$R$27 * Parameters!$C$42</f>
        <v>0</v>
      </c>
      <c r="AV12" s="10">
        <f>'Team_Detailed_Salaries'!$R$27 * Parameters!$C$42</f>
        <v>0</v>
      </c>
      <c r="AW12" s="10">
        <f>'Team_Detailed_Salaries'!$R$27 * Parameters!$C$42</f>
        <v>0</v>
      </c>
      <c r="AX12" s="10">
        <f>'Team_Detailed_Salaries'!$S$27 * Parameters!$C$42</f>
        <v>0</v>
      </c>
      <c r="AY12" s="10">
        <f>'Team_Detailed_Salaries'!$S$27 * Parameters!$C$42</f>
        <v>0</v>
      </c>
      <c r="AZ12" s="10">
        <f>'Team_Detailed_Salaries'!$S$27 * Parameters!$C$42</f>
        <v>0</v>
      </c>
      <c r="BA12" s="10">
        <f>'Team_Detailed_Salaries'!$T$27 * Parameters!$C$42</f>
        <v>0</v>
      </c>
      <c r="BB12" s="10">
        <f>'Team_Detailed_Salaries'!$T$27 * Parameters!$C$42</f>
        <v>0</v>
      </c>
      <c r="BC12" s="10">
        <f>'Team_Detailed_Salaries'!$T$27 * Parameters!$C$42</f>
        <v>0</v>
      </c>
      <c r="BD12" s="10">
        <f>'Team_Detailed_Salaries'!$U$27 * Parameters!$C$42</f>
        <v>0</v>
      </c>
      <c r="BE12" s="10">
        <f>'Team_Detailed_Salaries'!$U$27 * Parameters!$C$42</f>
        <v>0</v>
      </c>
      <c r="BF12" s="10">
        <f>'Team_Detailed_Salaries'!$U$27 * Parameters!$C$42</f>
        <v>0</v>
      </c>
      <c r="BG12" s="10">
        <f>'Team_Detailed_Salaries'!$V$27 * Parameters!$C$42</f>
        <v>0</v>
      </c>
      <c r="BH12" s="10">
        <f>'Team_Detailed_Salaries'!$V$27 * Parameters!$C$42</f>
        <v>0</v>
      </c>
      <c r="BI12" s="10">
        <f>'Team_Detailed_Salaries'!$V$27 * Parameters!$C$42</f>
        <v>0</v>
      </c>
      <c r="BJ12" s="10">
        <f>'Team_Detailed_Salaries'!$W$27 * Parameters!$C$42</f>
        <v>0</v>
      </c>
      <c r="BK12" s="10">
        <f>'Team_Detailed_Salaries'!$W$27 * Parameters!$C$42</f>
        <v>0</v>
      </c>
      <c r="BL12" s="10">
        <f>'Team_Detailed_Salaries'!$W$27 * Parameters!$C$42</f>
        <v>0</v>
      </c>
      <c r="BM12" s="10">
        <f>'Team_Detailed_Salaries'!$X$27 * Parameters!$C$42</f>
        <v>0</v>
      </c>
      <c r="BN12" s="10">
        <f>'Team_Detailed_Salaries'!$X$27 * Parameters!$C$42</f>
        <v>0</v>
      </c>
      <c r="BO12" s="10">
        <f>'Team_Detailed_Salaries'!$X$27 * Parameters!$C$42</f>
        <v>0</v>
      </c>
    </row>
    <row r="13" spans="1:67">
      <c r="A13" t="s">
        <v>296</v>
      </c>
      <c r="B13" s="10">
        <f>IF(B1&gt;=10, ('Team_Detailed_Salaries'!$C$26*Parameters!$C$44), 0)</f>
        <v>0</v>
      </c>
      <c r="C13" s="10">
        <f>IF(C1&gt;=10, ('Team_Detailed_Salaries'!$C$26*Parameters!$C$44), 0)</f>
        <v>0</v>
      </c>
      <c r="D13" s="10">
        <f>IF(D1&gt;=10, ('Team_Detailed_Salaries'!$C$26*Parameters!$C$44), 0)</f>
        <v>0</v>
      </c>
      <c r="E13" s="10">
        <f>IF(E1&gt;=10, ('Team_Detailed_Salaries'!$D$26*Parameters!$C$44), 0)</f>
        <v>0</v>
      </c>
      <c r="F13" s="10">
        <f>IF(F1&gt;=10, ('Team_Detailed_Salaries'!$D$26*Parameters!$C$44), 0)</f>
        <v>0</v>
      </c>
      <c r="G13" s="10">
        <f>IF(G1&gt;=10, ('Team_Detailed_Salaries'!$D$26*Parameters!$C$44), 0)</f>
        <v>0</v>
      </c>
      <c r="H13" s="10">
        <f>IF(H1&gt;=10, ('Team_Detailed_Salaries'!$E$26*Parameters!$C$44), 0)</f>
        <v>0</v>
      </c>
      <c r="I13" s="10">
        <f>IF(I1&gt;=10, ('Team_Detailed_Salaries'!$E$26*Parameters!$C$44), 0)</f>
        <v>0</v>
      </c>
      <c r="J13" s="10">
        <f>IF(J1&gt;=10, ('Team_Detailed_Salaries'!$E$26*Parameters!$C$44), 0)</f>
        <v>0</v>
      </c>
      <c r="K13" s="10">
        <f>IF(K1&gt;=10, ('Team_Detailed_Salaries'!$F$26*Parameters!$C$44), 0)</f>
        <v>0</v>
      </c>
      <c r="L13" s="10">
        <f>IF(L1&gt;=10, ('Team_Detailed_Salaries'!$F$26*Parameters!$C$44), 0)</f>
        <v>0</v>
      </c>
      <c r="M13" s="10">
        <f>IF(M1&gt;=10, ('Team_Detailed_Salaries'!$F$26*Parameters!$C$44), 0)</f>
        <v>0</v>
      </c>
      <c r="N13" s="10">
        <f>IF(N1&gt;=10, ('Team_Detailed_Salaries'!$G$26*Parameters!$C$44), 0)</f>
        <v>0</v>
      </c>
      <c r="O13" s="10">
        <f>IF(O1&gt;=10, ('Team_Detailed_Salaries'!$G$26*Parameters!$C$44), 0)</f>
        <v>0</v>
      </c>
      <c r="P13" s="10">
        <f>IF(P1&gt;=10, ('Team_Detailed_Salaries'!$G$26*Parameters!$C$44), 0)</f>
        <v>0</v>
      </c>
      <c r="Q13" s="10">
        <f>IF(Q1&gt;=10, ('Team_Detailed_Salaries'!$H$26*Parameters!$C$44), 0)</f>
        <v>0</v>
      </c>
      <c r="R13" s="10">
        <f>IF(R1&gt;=10, ('Team_Detailed_Salaries'!$H$26*Parameters!$C$44), 0)</f>
        <v>0</v>
      </c>
      <c r="S13" s="10">
        <f>IF(S1&gt;=10, ('Team_Detailed_Salaries'!$H$26*Parameters!$C$44), 0)</f>
        <v>0</v>
      </c>
      <c r="T13" s="10">
        <f>IF(T1&gt;=10, ('Team_Detailed_Salaries'!$I$26*Parameters!$C$44), 0)</f>
        <v>0</v>
      </c>
      <c r="U13" s="10">
        <f>IF(U1&gt;=10, ('Team_Detailed_Salaries'!$I$26*Parameters!$C$44), 0)</f>
        <v>0</v>
      </c>
      <c r="V13" s="10">
        <f>IF(V1&gt;=10, ('Team_Detailed_Salaries'!$I$26*Parameters!$C$44), 0)</f>
        <v>0</v>
      </c>
      <c r="W13" s="10">
        <f>IF(W1&gt;=10, ('Team_Detailed_Salaries'!$J$26*Parameters!$C$44), 0)</f>
        <v>0</v>
      </c>
      <c r="X13" s="10">
        <f>IF(X1&gt;=10, ('Team_Detailed_Salaries'!$J$26*Parameters!$C$44), 0)</f>
        <v>0</v>
      </c>
      <c r="Y13" s="10">
        <f>IF(Y1&gt;=10, ('Team_Detailed_Salaries'!$J$26*Parameters!$C$44), 0)</f>
        <v>0</v>
      </c>
      <c r="Z13" s="10">
        <f>IF(Z1&gt;=10, ('Team_Detailed_Salaries'!$K$26*Parameters!$C$44), 0)</f>
        <v>0</v>
      </c>
      <c r="AA13" s="10">
        <f>IF(AA1&gt;=10, ('Team_Detailed_Salaries'!$K$26*Parameters!$C$44), 0)</f>
        <v>0</v>
      </c>
      <c r="AB13" s="10">
        <f>IF(AB1&gt;=10, ('Team_Detailed_Salaries'!$K$26*Parameters!$C$44), 0)</f>
        <v>0</v>
      </c>
      <c r="AC13" s="10">
        <f>IF(AC1&gt;=10, ('Team_Detailed_Salaries'!$L$26*Parameters!$C$44), 0)</f>
        <v>0</v>
      </c>
      <c r="AD13" s="10">
        <f>IF(AD1&gt;=10, ('Team_Detailed_Salaries'!$L$26*Parameters!$C$44), 0)</f>
        <v>0</v>
      </c>
      <c r="AE13" s="10">
        <f>IF(AE1&gt;=10, ('Team_Detailed_Salaries'!$L$26*Parameters!$C$44), 0)</f>
        <v>0</v>
      </c>
      <c r="AF13" s="10">
        <f>IF(AF1&gt;=10, ('Team_Detailed_Salaries'!$M$26*Parameters!$C$44), 0)</f>
        <v>0</v>
      </c>
      <c r="AG13" s="10">
        <f>IF(AG1&gt;=10, ('Team_Detailed_Salaries'!$M$26*Parameters!$C$44), 0)</f>
        <v>0</v>
      </c>
      <c r="AH13" s="10">
        <f>IF(AH1&gt;=10, ('Team_Detailed_Salaries'!$M$26*Parameters!$C$44), 0)</f>
        <v>0</v>
      </c>
      <c r="AI13" s="10">
        <f>IF(AI1&gt;=10, ('Team_Detailed_Salaries'!$N$26*Parameters!$C$44), 0)</f>
        <v>0</v>
      </c>
      <c r="AJ13" s="10">
        <f>IF(AJ1&gt;=10, ('Team_Detailed_Salaries'!$N$26*Parameters!$C$44), 0)</f>
        <v>0</v>
      </c>
      <c r="AK13" s="10">
        <f>IF(AK1&gt;=10, ('Team_Detailed_Salaries'!$N$26*Parameters!$C$44), 0)</f>
        <v>0</v>
      </c>
      <c r="AL13" s="10">
        <f>IF(AL1&gt;=10, ('Team_Detailed_Salaries'!$O$26*Parameters!$C$44), 0)</f>
        <v>0</v>
      </c>
      <c r="AM13" s="10">
        <f>IF(AM1&gt;=10, ('Team_Detailed_Salaries'!$O$26*Parameters!$C$44), 0)</f>
        <v>0</v>
      </c>
      <c r="AN13" s="10">
        <f>IF(AN1&gt;=10, ('Team_Detailed_Salaries'!$O$26*Parameters!$C$44), 0)</f>
        <v>0</v>
      </c>
      <c r="AO13" s="10">
        <f>IF(AO1&gt;=10, ('Team_Detailed_Salaries'!$P$26*Parameters!$C$44), 0)</f>
        <v>0</v>
      </c>
      <c r="AP13" s="10">
        <f>IF(AP1&gt;=10, ('Team_Detailed_Salaries'!$P$26*Parameters!$C$44), 0)</f>
        <v>0</v>
      </c>
      <c r="AQ13" s="10">
        <f>IF(AQ1&gt;=10, ('Team_Detailed_Salaries'!$P$26*Parameters!$C$44), 0)</f>
        <v>0</v>
      </c>
      <c r="AR13" s="10">
        <f>IF(AR1&gt;=10, ('Team_Detailed_Salaries'!$Q$26*Parameters!$C$44), 0)</f>
        <v>0</v>
      </c>
      <c r="AS13" s="10">
        <f>IF(AS1&gt;=10, ('Team_Detailed_Salaries'!$Q$26*Parameters!$C$44), 0)</f>
        <v>0</v>
      </c>
      <c r="AT13" s="10">
        <f>IF(AT1&gt;=10, ('Team_Detailed_Salaries'!$Q$26*Parameters!$C$44), 0)</f>
        <v>0</v>
      </c>
      <c r="AU13" s="10">
        <f>IF(AU1&gt;=10, ('Team_Detailed_Salaries'!$R$26*Parameters!$C$44), 0)</f>
        <v>0</v>
      </c>
      <c r="AV13" s="10">
        <f>IF(AV1&gt;=10, ('Team_Detailed_Salaries'!$R$26*Parameters!$C$44), 0)</f>
        <v>0</v>
      </c>
      <c r="AW13" s="10">
        <f>IF(AW1&gt;=10, ('Team_Detailed_Salaries'!$R$26*Parameters!$C$44), 0)</f>
        <v>0</v>
      </c>
      <c r="AX13" s="10">
        <f>IF(AX1&gt;=10, ('Team_Detailed_Salaries'!$S$26*Parameters!$C$44), 0)</f>
        <v>0</v>
      </c>
      <c r="AY13" s="10">
        <f>IF(AY1&gt;=10, ('Team_Detailed_Salaries'!$S$26*Parameters!$C$44), 0)</f>
        <v>0</v>
      </c>
      <c r="AZ13" s="10">
        <f>IF(AZ1&gt;=10, ('Team_Detailed_Salaries'!$S$26*Parameters!$C$44), 0)</f>
        <v>0</v>
      </c>
      <c r="BA13" s="10">
        <f>IF(BA1&gt;=10, ('Team_Detailed_Salaries'!$T$26*Parameters!$C$44), 0)</f>
        <v>0</v>
      </c>
      <c r="BB13" s="10">
        <f>IF(BB1&gt;=10, ('Team_Detailed_Salaries'!$T$26*Parameters!$C$44), 0)</f>
        <v>0</v>
      </c>
      <c r="BC13" s="10">
        <f>IF(BC1&gt;=10, ('Team_Detailed_Salaries'!$T$26*Parameters!$C$44), 0)</f>
        <v>0</v>
      </c>
      <c r="BD13" s="10">
        <f>IF(BD1&gt;=10, ('Team_Detailed_Salaries'!$U$26*Parameters!$C$44), 0)</f>
        <v>0</v>
      </c>
      <c r="BE13" s="10">
        <f>IF(BE1&gt;=10, ('Team_Detailed_Salaries'!$U$26*Parameters!$C$44), 0)</f>
        <v>0</v>
      </c>
      <c r="BF13" s="10">
        <f>IF(BF1&gt;=10, ('Team_Detailed_Salaries'!$U$26*Parameters!$C$44), 0)</f>
        <v>0</v>
      </c>
      <c r="BG13" s="10">
        <f>IF(BG1&gt;=10, ('Team_Detailed_Salaries'!$V$26*Parameters!$C$44), 0)</f>
        <v>0</v>
      </c>
      <c r="BH13" s="10">
        <f>IF(BH1&gt;=10, ('Team_Detailed_Salaries'!$V$26*Parameters!$C$44), 0)</f>
        <v>0</v>
      </c>
      <c r="BI13" s="10">
        <f>IF(BI1&gt;=10, ('Team_Detailed_Salaries'!$V$26*Parameters!$C$44), 0)</f>
        <v>0</v>
      </c>
      <c r="BJ13" s="10">
        <f>IF(BJ1&gt;=10, ('Team_Detailed_Salaries'!$W$26*Parameters!$C$44), 0)</f>
        <v>0</v>
      </c>
      <c r="BK13" s="10">
        <f>IF(BK1&gt;=10, ('Team_Detailed_Salaries'!$W$26*Parameters!$C$44), 0)</f>
        <v>0</v>
      </c>
      <c r="BL13" s="10">
        <f>IF(BL1&gt;=10, ('Team_Detailed_Salaries'!$W$26*Parameters!$C$44), 0)</f>
        <v>0</v>
      </c>
      <c r="BM13" s="10">
        <f>IF(BM1&gt;=10, ('Team_Detailed_Salaries'!$X$26*Parameters!$C$44), 0)</f>
        <v>0</v>
      </c>
      <c r="BN13" s="10">
        <f>IF(BN1&gt;=10, ('Team_Detailed_Salaries'!$X$26*Parameters!$C$44), 0)</f>
        <v>0</v>
      </c>
      <c r="BO13" s="10">
        <f>IF(BO1&gt;=10, ('Team_Detailed_Salaries'!$X$26*Parameters!$C$44), 0)</f>
        <v>0</v>
      </c>
    </row>
    <row r="14" spans="1:67">
      <c r="A14" t="s">
        <v>297</v>
      </c>
      <c r="B14" s="10">
        <f>(B3*Parameters!$C$18) + IF(B1&lt;10, 0, IF(B1&lt;22, 5000, IF(B1&lt;34, 10000, IF(B1&lt;46, 15000, IF(B1&lt;58, 20000, 25000)))))</f>
        <v>0</v>
      </c>
      <c r="C14" s="10">
        <f>(C3*Parameters!$C$18) + IF(C1&lt;10, 0, IF(C1&lt;22, 5000, IF(C1&lt;34, 10000, IF(C1&lt;46, 15000, IF(C1&lt;58, 20000, 25000)))))</f>
        <v>0</v>
      </c>
      <c r="D14" s="10">
        <f>(D3*Parameters!$C$18) + IF(D1&lt;10, 0, IF(D1&lt;22, 5000, IF(D1&lt;34, 10000, IF(D1&lt;46, 15000, IF(D1&lt;58, 20000, 25000)))))</f>
        <v>0</v>
      </c>
      <c r="E14" s="10">
        <f>(E3*Parameters!$C$18) + IF(E1&lt;10, 0, IF(E1&lt;22, 5000, IF(E1&lt;34, 10000, IF(E1&lt;46, 15000, IF(E1&lt;58, 20000, 25000)))))</f>
        <v>0</v>
      </c>
      <c r="F14" s="10">
        <f>(F3*Parameters!$C$18) + IF(F1&lt;10, 0, IF(F1&lt;22, 5000, IF(F1&lt;34, 10000, IF(F1&lt;46, 15000, IF(F1&lt;58, 20000, 25000)))))</f>
        <v>0</v>
      </c>
      <c r="G14" s="10">
        <f>(G3*Parameters!$C$18) + IF(G1&lt;10, 0, IF(G1&lt;22, 5000, IF(G1&lt;34, 10000, IF(G1&lt;46, 15000, IF(G1&lt;58, 20000, 25000)))))</f>
        <v>0</v>
      </c>
      <c r="H14" s="10">
        <f>(H3*Parameters!$C$18) + IF(H1&lt;10, 0, IF(H1&lt;22, 5000, IF(H1&lt;34, 10000, IF(H1&lt;46, 15000, IF(H1&lt;58, 20000, 25000)))))</f>
        <v>0</v>
      </c>
      <c r="I14" s="10">
        <f>(I3*Parameters!$C$18) + IF(I1&lt;10, 0, IF(I1&lt;22, 5000, IF(I1&lt;34, 10000, IF(I1&lt;46, 15000, IF(I1&lt;58, 20000, 25000)))))</f>
        <v>0</v>
      </c>
      <c r="J14" s="10">
        <f>(J3*Parameters!$C$18) + IF(J1&lt;10, 0, IF(J1&lt;22, 5000, IF(J1&lt;34, 10000, IF(J1&lt;46, 15000, IF(J1&lt;58, 20000, 25000)))))</f>
        <v>0</v>
      </c>
      <c r="K14" s="10">
        <f>(K3*Parameters!$C$18) + IF(K1&lt;10, 0, IF(K1&lt;22, 5000, IF(K1&lt;34, 10000, IF(K1&lt;46, 15000, IF(K1&lt;58, 20000, 25000)))))</f>
        <v>0</v>
      </c>
      <c r="L14" s="10">
        <f>(L3*Parameters!$C$18) + IF(L1&lt;10, 0, IF(L1&lt;22, 5000, IF(L1&lt;34, 10000, IF(L1&lt;46, 15000, IF(L1&lt;58, 20000, 25000)))))</f>
        <v>0</v>
      </c>
      <c r="M14" s="10">
        <f>(M3*Parameters!$C$18) + IF(M1&lt;10, 0, IF(M1&lt;22, 5000, IF(M1&lt;34, 10000, IF(M1&lt;46, 15000, IF(M1&lt;58, 20000, 25000)))))</f>
        <v>0</v>
      </c>
      <c r="N14" s="10">
        <f>(N3*Parameters!$C$18) + IF(N1&lt;10, 0, IF(N1&lt;22, 5000, IF(N1&lt;34, 10000, IF(N1&lt;46, 15000, IF(N1&lt;58, 20000, 25000)))))</f>
        <v>0</v>
      </c>
      <c r="O14" s="10">
        <f>(O3*Parameters!$C$18) + IF(O1&lt;10, 0, IF(O1&lt;22, 5000, IF(O1&lt;34, 10000, IF(O1&lt;46, 15000, IF(O1&lt;58, 20000, 25000)))))</f>
        <v>0</v>
      </c>
      <c r="P14" s="10">
        <f>(P3*Parameters!$C$18) + IF(P1&lt;10, 0, IF(P1&lt;22, 5000, IF(P1&lt;34, 10000, IF(P1&lt;46, 15000, IF(P1&lt;58, 20000, 25000)))))</f>
        <v>0</v>
      </c>
      <c r="Q14" s="10">
        <f>(Q3*Parameters!$C$18) + IF(Q1&lt;10, 0, IF(Q1&lt;22, 5000, IF(Q1&lt;34, 10000, IF(Q1&lt;46, 15000, IF(Q1&lt;58, 20000, 25000)))))</f>
        <v>0</v>
      </c>
      <c r="R14" s="10">
        <f>(R3*Parameters!$C$18) + IF(R1&lt;10, 0, IF(R1&lt;22, 5000, IF(R1&lt;34, 10000, IF(R1&lt;46, 15000, IF(R1&lt;58, 20000, 25000)))))</f>
        <v>0</v>
      </c>
      <c r="S14" s="10">
        <f>(S3*Parameters!$C$18) + IF(S1&lt;10, 0, IF(S1&lt;22, 5000, IF(S1&lt;34, 10000, IF(S1&lt;46, 15000, IF(S1&lt;58, 20000, 25000)))))</f>
        <v>0</v>
      </c>
      <c r="T14" s="10">
        <f>(T3*Parameters!$C$18) + IF(T1&lt;10, 0, IF(T1&lt;22, 5000, IF(T1&lt;34, 10000, IF(T1&lt;46, 15000, IF(T1&lt;58, 20000, 25000)))))</f>
        <v>0</v>
      </c>
      <c r="U14" s="10">
        <f>(U3*Parameters!$C$18) + IF(U1&lt;10, 0, IF(U1&lt;22, 5000, IF(U1&lt;34, 10000, IF(U1&lt;46, 15000, IF(U1&lt;58, 20000, 25000)))))</f>
        <v>0</v>
      </c>
      <c r="V14" s="10">
        <f>(V3*Parameters!$C$18) + IF(V1&lt;10, 0, IF(V1&lt;22, 5000, IF(V1&lt;34, 10000, IF(V1&lt;46, 15000, IF(V1&lt;58, 20000, 25000)))))</f>
        <v>0</v>
      </c>
      <c r="W14" s="10">
        <f>(W3*Parameters!$C$18) + IF(W1&lt;10, 0, IF(W1&lt;22, 5000, IF(W1&lt;34, 10000, IF(W1&lt;46, 15000, IF(W1&lt;58, 20000, 25000)))))</f>
        <v>0</v>
      </c>
      <c r="X14" s="10">
        <f>(X3*Parameters!$C$18) + IF(X1&lt;10, 0, IF(X1&lt;22, 5000, IF(X1&lt;34, 10000, IF(X1&lt;46, 15000, IF(X1&lt;58, 20000, 25000)))))</f>
        <v>0</v>
      </c>
      <c r="Y14" s="10">
        <f>(Y3*Parameters!$C$18) + IF(Y1&lt;10, 0, IF(Y1&lt;22, 5000, IF(Y1&lt;34, 10000, IF(Y1&lt;46, 15000, IF(Y1&lt;58, 20000, 25000)))))</f>
        <v>0</v>
      </c>
      <c r="Z14" s="10">
        <f>(Z3*Parameters!$C$18) + IF(Z1&lt;10, 0, IF(Z1&lt;22, 5000, IF(Z1&lt;34, 10000, IF(Z1&lt;46, 15000, IF(Z1&lt;58, 20000, 25000)))))</f>
        <v>0</v>
      </c>
      <c r="AA14" s="10">
        <f>(AA3*Parameters!$C$18) + IF(AA1&lt;10, 0, IF(AA1&lt;22, 5000, IF(AA1&lt;34, 10000, IF(AA1&lt;46, 15000, IF(AA1&lt;58, 20000, 25000)))))</f>
        <v>0</v>
      </c>
      <c r="AB14" s="10">
        <f>(AB3*Parameters!$C$18) + IF(AB1&lt;10, 0, IF(AB1&lt;22, 5000, IF(AB1&lt;34, 10000, IF(AB1&lt;46, 15000, IF(AB1&lt;58, 20000, 25000)))))</f>
        <v>0</v>
      </c>
      <c r="AC14" s="10">
        <f>(AC3*Parameters!$C$18) + IF(AC1&lt;10, 0, IF(AC1&lt;22, 5000, IF(AC1&lt;34, 10000, IF(AC1&lt;46, 15000, IF(AC1&lt;58, 20000, 25000)))))</f>
        <v>0</v>
      </c>
      <c r="AD14" s="10">
        <f>(AD3*Parameters!$C$18) + IF(AD1&lt;10, 0, IF(AD1&lt;22, 5000, IF(AD1&lt;34, 10000, IF(AD1&lt;46, 15000, IF(AD1&lt;58, 20000, 25000)))))</f>
        <v>0</v>
      </c>
      <c r="AE14" s="10">
        <f>(AE3*Parameters!$C$18) + IF(AE1&lt;10, 0, IF(AE1&lt;22, 5000, IF(AE1&lt;34, 10000, IF(AE1&lt;46, 15000, IF(AE1&lt;58, 20000, 25000)))))</f>
        <v>0</v>
      </c>
      <c r="AF14" s="10">
        <f>(AF3*Parameters!$C$18) + IF(AF1&lt;10, 0, IF(AF1&lt;22, 5000, IF(AF1&lt;34, 10000, IF(AF1&lt;46, 15000, IF(AF1&lt;58, 20000, 25000)))))</f>
        <v>0</v>
      </c>
      <c r="AG14" s="10">
        <f>(AG3*Parameters!$C$18) + IF(AG1&lt;10, 0, IF(AG1&lt;22, 5000, IF(AG1&lt;34, 10000, IF(AG1&lt;46, 15000, IF(AG1&lt;58, 20000, 25000)))))</f>
        <v>0</v>
      </c>
      <c r="AH14" s="10">
        <f>(AH3*Parameters!$C$18) + IF(AH1&lt;10, 0, IF(AH1&lt;22, 5000, IF(AH1&lt;34, 10000, IF(AH1&lt;46, 15000, IF(AH1&lt;58, 20000, 25000)))))</f>
        <v>0</v>
      </c>
      <c r="AI14" s="10">
        <f>(AI3*Parameters!$C$18) + IF(AI1&lt;10, 0, IF(AI1&lt;22, 5000, IF(AI1&lt;34, 10000, IF(AI1&lt;46, 15000, IF(AI1&lt;58, 20000, 25000)))))</f>
        <v>0</v>
      </c>
      <c r="AJ14" s="10">
        <f>(AJ3*Parameters!$C$18) + IF(AJ1&lt;10, 0, IF(AJ1&lt;22, 5000, IF(AJ1&lt;34, 10000, IF(AJ1&lt;46, 15000, IF(AJ1&lt;58, 20000, 25000)))))</f>
        <v>0</v>
      </c>
      <c r="AK14" s="10">
        <f>(AK3*Parameters!$C$18) + IF(AK1&lt;10, 0, IF(AK1&lt;22, 5000, IF(AK1&lt;34, 10000, IF(AK1&lt;46, 15000, IF(AK1&lt;58, 20000, 25000)))))</f>
        <v>0</v>
      </c>
      <c r="AL14" s="10">
        <f>(AL3*Parameters!$C$18) + IF(AL1&lt;10, 0, IF(AL1&lt;22, 5000, IF(AL1&lt;34, 10000, IF(AL1&lt;46, 15000, IF(AL1&lt;58, 20000, 25000)))))</f>
        <v>0</v>
      </c>
      <c r="AM14" s="10">
        <f>(AM3*Parameters!$C$18) + IF(AM1&lt;10, 0, IF(AM1&lt;22, 5000, IF(AM1&lt;34, 10000, IF(AM1&lt;46, 15000, IF(AM1&lt;58, 20000, 25000)))))</f>
        <v>0</v>
      </c>
      <c r="AN14" s="10">
        <f>(AN3*Parameters!$C$18) + IF(AN1&lt;10, 0, IF(AN1&lt;22, 5000, IF(AN1&lt;34, 10000, IF(AN1&lt;46, 15000, IF(AN1&lt;58, 20000, 25000)))))</f>
        <v>0</v>
      </c>
      <c r="AO14" s="10">
        <f>(AO3*Parameters!$C$18) + IF(AO1&lt;10, 0, IF(AO1&lt;22, 5000, IF(AO1&lt;34, 10000, IF(AO1&lt;46, 15000, IF(AO1&lt;58, 20000, 25000)))))</f>
        <v>0</v>
      </c>
      <c r="AP14" s="10">
        <f>(AP3*Parameters!$C$18) + IF(AP1&lt;10, 0, IF(AP1&lt;22, 5000, IF(AP1&lt;34, 10000, IF(AP1&lt;46, 15000, IF(AP1&lt;58, 20000, 25000)))))</f>
        <v>0</v>
      </c>
      <c r="AQ14" s="10">
        <f>(AQ3*Parameters!$C$18) + IF(AQ1&lt;10, 0, IF(AQ1&lt;22, 5000, IF(AQ1&lt;34, 10000, IF(AQ1&lt;46, 15000, IF(AQ1&lt;58, 20000, 25000)))))</f>
        <v>0</v>
      </c>
      <c r="AR14" s="10">
        <f>(AR3*Parameters!$C$18) + IF(AR1&lt;10, 0, IF(AR1&lt;22, 5000, IF(AR1&lt;34, 10000, IF(AR1&lt;46, 15000, IF(AR1&lt;58, 20000, 25000)))))</f>
        <v>0</v>
      </c>
      <c r="AS14" s="10">
        <f>(AS3*Parameters!$C$18) + IF(AS1&lt;10, 0, IF(AS1&lt;22, 5000, IF(AS1&lt;34, 10000, IF(AS1&lt;46, 15000, IF(AS1&lt;58, 20000, 25000)))))</f>
        <v>0</v>
      </c>
      <c r="AT14" s="10">
        <f>(AT3*Parameters!$C$18) + IF(AT1&lt;10, 0, IF(AT1&lt;22, 5000, IF(AT1&lt;34, 10000, IF(AT1&lt;46, 15000, IF(AT1&lt;58, 20000, 25000)))))</f>
        <v>0</v>
      </c>
      <c r="AU14" s="10">
        <f>(AU3*Parameters!$C$18) + IF(AU1&lt;10, 0, IF(AU1&lt;22, 5000, IF(AU1&lt;34, 10000, IF(AU1&lt;46, 15000, IF(AU1&lt;58, 20000, 25000)))))</f>
        <v>0</v>
      </c>
      <c r="AV14" s="10">
        <f>(AV3*Parameters!$C$18) + IF(AV1&lt;10, 0, IF(AV1&lt;22, 5000, IF(AV1&lt;34, 10000, IF(AV1&lt;46, 15000, IF(AV1&lt;58, 20000, 25000)))))</f>
        <v>0</v>
      </c>
      <c r="AW14" s="10">
        <f>(AW3*Parameters!$C$18) + IF(AW1&lt;10, 0, IF(AW1&lt;22, 5000, IF(AW1&lt;34, 10000, IF(AW1&lt;46, 15000, IF(AW1&lt;58, 20000, 25000)))))</f>
        <v>0</v>
      </c>
      <c r="AX14" s="10">
        <f>(AX3*Parameters!$C$18) + IF(AX1&lt;10, 0, IF(AX1&lt;22, 5000, IF(AX1&lt;34, 10000, IF(AX1&lt;46, 15000, IF(AX1&lt;58, 20000, 25000)))))</f>
        <v>0</v>
      </c>
      <c r="AY14" s="10">
        <f>(AY3*Parameters!$C$18) + IF(AY1&lt;10, 0, IF(AY1&lt;22, 5000, IF(AY1&lt;34, 10000, IF(AY1&lt;46, 15000, IF(AY1&lt;58, 20000, 25000)))))</f>
        <v>0</v>
      </c>
      <c r="AZ14" s="10">
        <f>(AZ3*Parameters!$C$18) + IF(AZ1&lt;10, 0, IF(AZ1&lt;22, 5000, IF(AZ1&lt;34, 10000, IF(AZ1&lt;46, 15000, IF(AZ1&lt;58, 20000, 25000)))))</f>
        <v>0</v>
      </c>
      <c r="BA14" s="10">
        <f>(BA3*Parameters!$C$18) + IF(BA1&lt;10, 0, IF(BA1&lt;22, 5000, IF(BA1&lt;34, 10000, IF(BA1&lt;46, 15000, IF(BA1&lt;58, 20000, 25000)))))</f>
        <v>0</v>
      </c>
      <c r="BB14" s="10">
        <f>(BB3*Parameters!$C$18) + IF(BB1&lt;10, 0, IF(BB1&lt;22, 5000, IF(BB1&lt;34, 10000, IF(BB1&lt;46, 15000, IF(BB1&lt;58, 20000, 25000)))))</f>
        <v>0</v>
      </c>
      <c r="BC14" s="10">
        <f>(BC3*Parameters!$C$18) + IF(BC1&lt;10, 0, IF(BC1&lt;22, 5000, IF(BC1&lt;34, 10000, IF(BC1&lt;46, 15000, IF(BC1&lt;58, 20000, 25000)))))</f>
        <v>0</v>
      </c>
      <c r="BD14" s="10">
        <f>(BD3*Parameters!$C$18) + IF(BD1&lt;10, 0, IF(BD1&lt;22, 5000, IF(BD1&lt;34, 10000, IF(BD1&lt;46, 15000, IF(BD1&lt;58, 20000, 25000)))))</f>
        <v>0</v>
      </c>
      <c r="BE14" s="10">
        <f>(BE3*Parameters!$C$18) + IF(BE1&lt;10, 0, IF(BE1&lt;22, 5000, IF(BE1&lt;34, 10000, IF(BE1&lt;46, 15000, IF(BE1&lt;58, 20000, 25000)))))</f>
        <v>0</v>
      </c>
      <c r="BF14" s="10">
        <f>(BF3*Parameters!$C$18) + IF(BF1&lt;10, 0, IF(BF1&lt;22, 5000, IF(BF1&lt;34, 10000, IF(BF1&lt;46, 15000, IF(BF1&lt;58, 20000, 25000)))))</f>
        <v>0</v>
      </c>
      <c r="BG14" s="10">
        <f>(BG3*Parameters!$C$18) + IF(BG1&lt;10, 0, IF(BG1&lt;22, 5000, IF(BG1&lt;34, 10000, IF(BG1&lt;46, 15000, IF(BG1&lt;58, 20000, 25000)))))</f>
        <v>0</v>
      </c>
      <c r="BH14" s="10">
        <f>(BH3*Parameters!$C$18) + IF(BH1&lt;10, 0, IF(BH1&lt;22, 5000, IF(BH1&lt;34, 10000, IF(BH1&lt;46, 15000, IF(BH1&lt;58, 20000, 25000)))))</f>
        <v>0</v>
      </c>
      <c r="BI14" s="10">
        <f>(BI3*Parameters!$C$18) + IF(BI1&lt;10, 0, IF(BI1&lt;22, 5000, IF(BI1&lt;34, 10000, IF(BI1&lt;46, 15000, IF(BI1&lt;58, 20000, 25000)))))</f>
        <v>0</v>
      </c>
      <c r="BJ14" s="10">
        <f>(BJ3*Parameters!$C$18) + IF(BJ1&lt;10, 0, IF(BJ1&lt;22, 5000, IF(BJ1&lt;34, 10000, IF(BJ1&lt;46, 15000, IF(BJ1&lt;58, 20000, 25000)))))</f>
        <v>0</v>
      </c>
      <c r="BK14" s="10">
        <f>(BK3*Parameters!$C$18) + IF(BK1&lt;10, 0, IF(BK1&lt;22, 5000, IF(BK1&lt;34, 10000, IF(BK1&lt;46, 15000, IF(BK1&lt;58, 20000, 25000)))))</f>
        <v>0</v>
      </c>
      <c r="BL14" s="10">
        <f>(BL3*Parameters!$C$18) + IF(BL1&lt;10, 0, IF(BL1&lt;22, 5000, IF(BL1&lt;34, 10000, IF(BL1&lt;46, 15000, IF(BL1&lt;58, 20000, 25000)))))</f>
        <v>0</v>
      </c>
      <c r="BM14" s="10">
        <f>(BM3*Parameters!$C$18) + IF(BM1&lt;10, 0, IF(BM1&lt;22, 5000, IF(BM1&lt;34, 10000, IF(BM1&lt;46, 15000, IF(BM1&lt;58, 20000, 25000)))))</f>
        <v>0</v>
      </c>
      <c r="BN14" s="10">
        <f>(BN3*Parameters!$C$18) + IF(BN1&lt;10, 0, IF(BN1&lt;22, 5000, IF(BN1&lt;34, 10000, IF(BN1&lt;46, 15000, IF(BN1&lt;58, 20000, 25000)))))</f>
        <v>0</v>
      </c>
      <c r="BO14" s="10">
        <f>(BO3*Parameters!$C$18) + IF(BO1&lt;10, 0, IF(BO1&lt;22, 5000, IF(BO1&lt;34, 10000, IF(BO1&lt;46, 15000, IF(BO1&lt;58, 20000, 25000)))))</f>
        <v>0</v>
      </c>
    </row>
    <row r="15" spans="1:67">
      <c r="A15" t="s">
        <v>298</v>
      </c>
      <c r="B15" s="10">
        <f>IF(B1&lt;10, 2500, 5000)</f>
        <v>0</v>
      </c>
      <c r="C15" s="10">
        <f>IF(C1&lt;10, 2500, 5000)</f>
        <v>0</v>
      </c>
      <c r="D15" s="10">
        <f>IF(D1&lt;10, 2500, 5000)</f>
        <v>0</v>
      </c>
      <c r="E15" s="10">
        <f>IF(E1&lt;10, 2500, 5000)</f>
        <v>0</v>
      </c>
      <c r="F15" s="10">
        <f>IF(F1&lt;10, 2500, 5000)</f>
        <v>0</v>
      </c>
      <c r="G15" s="10">
        <f>IF(G1&lt;10, 2500, 5000)</f>
        <v>0</v>
      </c>
      <c r="H15" s="10">
        <f>IF(H1&lt;10, 2500, 5000)</f>
        <v>0</v>
      </c>
      <c r="I15" s="10">
        <f>IF(I1&lt;10, 2500, 5000)</f>
        <v>0</v>
      </c>
      <c r="J15" s="10">
        <f>IF(J1&lt;10, 2500, 5000)</f>
        <v>0</v>
      </c>
      <c r="K15" s="10">
        <f>IF(K1&lt;10, 2500, 5000)</f>
        <v>0</v>
      </c>
      <c r="L15" s="10">
        <f>IF(L1&lt;10, 2500, 5000)</f>
        <v>0</v>
      </c>
      <c r="M15" s="10">
        <f>IF(M1&lt;10, 2500, 5000)</f>
        <v>0</v>
      </c>
      <c r="N15" s="10">
        <f>IF(N1&lt;10, 2500, 5000)</f>
        <v>0</v>
      </c>
      <c r="O15" s="10">
        <f>IF(O1&lt;10, 2500, 5000)</f>
        <v>0</v>
      </c>
      <c r="P15" s="10">
        <f>IF(P1&lt;10, 2500, 5000)</f>
        <v>0</v>
      </c>
      <c r="Q15" s="10">
        <f>IF(Q1&lt;10, 2500, 5000)</f>
        <v>0</v>
      </c>
      <c r="R15" s="10">
        <f>IF(R1&lt;10, 2500, 5000)</f>
        <v>0</v>
      </c>
      <c r="S15" s="10">
        <f>IF(S1&lt;10, 2500, 5000)</f>
        <v>0</v>
      </c>
      <c r="T15" s="10">
        <f>IF(T1&lt;10, 2500, 5000)</f>
        <v>0</v>
      </c>
      <c r="U15" s="10">
        <f>IF(U1&lt;10, 2500, 5000)</f>
        <v>0</v>
      </c>
      <c r="V15" s="10">
        <f>IF(V1&lt;10, 2500, 5000)</f>
        <v>0</v>
      </c>
      <c r="W15" s="10">
        <f>IF(W1&lt;10, 2500, 5000)</f>
        <v>0</v>
      </c>
      <c r="X15" s="10">
        <f>IF(X1&lt;10, 2500, 5000)</f>
        <v>0</v>
      </c>
      <c r="Y15" s="10">
        <f>IF(Y1&lt;10, 2500, 5000)</f>
        <v>0</v>
      </c>
      <c r="Z15" s="10">
        <f>IF(Z1&lt;10, 2500, 5000)</f>
        <v>0</v>
      </c>
      <c r="AA15" s="10">
        <f>IF(AA1&lt;10, 2500, 5000)</f>
        <v>0</v>
      </c>
      <c r="AB15" s="10">
        <f>IF(AB1&lt;10, 2500, 5000)</f>
        <v>0</v>
      </c>
      <c r="AC15" s="10">
        <f>IF(AC1&lt;10, 2500, 5000)</f>
        <v>0</v>
      </c>
      <c r="AD15" s="10">
        <f>IF(AD1&lt;10, 2500, 5000)</f>
        <v>0</v>
      </c>
      <c r="AE15" s="10">
        <f>IF(AE1&lt;10, 2500, 5000)</f>
        <v>0</v>
      </c>
      <c r="AF15" s="10">
        <f>IF(AF1&lt;10, 2500, 5000)</f>
        <v>0</v>
      </c>
      <c r="AG15" s="10">
        <f>IF(AG1&lt;10, 2500, 5000)</f>
        <v>0</v>
      </c>
      <c r="AH15" s="10">
        <f>IF(AH1&lt;10, 2500, 5000)</f>
        <v>0</v>
      </c>
      <c r="AI15" s="10">
        <f>IF(AI1&lt;10, 2500, 5000)</f>
        <v>0</v>
      </c>
      <c r="AJ15" s="10">
        <f>IF(AJ1&lt;10, 2500, 5000)</f>
        <v>0</v>
      </c>
      <c r="AK15" s="10">
        <f>IF(AK1&lt;10, 2500, 5000)</f>
        <v>0</v>
      </c>
      <c r="AL15" s="10">
        <f>IF(AL1&lt;10, 2500, 5000)</f>
        <v>0</v>
      </c>
      <c r="AM15" s="10">
        <f>IF(AM1&lt;10, 2500, 5000)</f>
        <v>0</v>
      </c>
      <c r="AN15" s="10">
        <f>IF(AN1&lt;10, 2500, 5000)</f>
        <v>0</v>
      </c>
      <c r="AO15" s="10">
        <f>IF(AO1&lt;10, 2500, 5000)</f>
        <v>0</v>
      </c>
      <c r="AP15" s="10">
        <f>IF(AP1&lt;10, 2500, 5000)</f>
        <v>0</v>
      </c>
      <c r="AQ15" s="10">
        <f>IF(AQ1&lt;10, 2500, 5000)</f>
        <v>0</v>
      </c>
      <c r="AR15" s="10">
        <f>IF(AR1&lt;10, 2500, 5000)</f>
        <v>0</v>
      </c>
      <c r="AS15" s="10">
        <f>IF(AS1&lt;10, 2500, 5000)</f>
        <v>0</v>
      </c>
      <c r="AT15" s="10">
        <f>IF(AT1&lt;10, 2500, 5000)</f>
        <v>0</v>
      </c>
      <c r="AU15" s="10">
        <f>IF(AU1&lt;10, 2500, 5000)</f>
        <v>0</v>
      </c>
      <c r="AV15" s="10">
        <f>IF(AV1&lt;10, 2500, 5000)</f>
        <v>0</v>
      </c>
      <c r="AW15" s="10">
        <f>IF(AW1&lt;10, 2500, 5000)</f>
        <v>0</v>
      </c>
      <c r="AX15" s="10">
        <f>IF(AX1&lt;10, 2500, 5000)</f>
        <v>0</v>
      </c>
      <c r="AY15" s="10">
        <f>IF(AY1&lt;10, 2500, 5000)</f>
        <v>0</v>
      </c>
      <c r="AZ15" s="10">
        <f>IF(AZ1&lt;10, 2500, 5000)</f>
        <v>0</v>
      </c>
      <c r="BA15" s="10">
        <f>IF(BA1&lt;10, 2500, 5000)</f>
        <v>0</v>
      </c>
      <c r="BB15" s="10">
        <f>IF(BB1&lt;10, 2500, 5000)</f>
        <v>0</v>
      </c>
      <c r="BC15" s="10">
        <f>IF(BC1&lt;10, 2500, 5000)</f>
        <v>0</v>
      </c>
      <c r="BD15" s="10">
        <f>IF(BD1&lt;10, 2500, 5000)</f>
        <v>0</v>
      </c>
      <c r="BE15" s="10">
        <f>IF(BE1&lt;10, 2500, 5000)</f>
        <v>0</v>
      </c>
      <c r="BF15" s="10">
        <f>IF(BF1&lt;10, 2500, 5000)</f>
        <v>0</v>
      </c>
      <c r="BG15" s="10">
        <f>IF(BG1&lt;10, 2500, 5000)</f>
        <v>0</v>
      </c>
      <c r="BH15" s="10">
        <f>IF(BH1&lt;10, 2500, 5000)</f>
        <v>0</v>
      </c>
      <c r="BI15" s="10">
        <f>IF(BI1&lt;10, 2500, 5000)</f>
        <v>0</v>
      </c>
      <c r="BJ15" s="10">
        <f>IF(BJ1&lt;10, 2500, 5000)</f>
        <v>0</v>
      </c>
      <c r="BK15" s="10">
        <f>IF(BK1&lt;10, 2500, 5000)</f>
        <v>0</v>
      </c>
      <c r="BL15" s="10">
        <f>IF(BL1&lt;10, 2500, 5000)</f>
        <v>0</v>
      </c>
      <c r="BM15" s="10">
        <f>IF(BM1&lt;10, 2500, 5000)</f>
        <v>0</v>
      </c>
      <c r="BN15" s="10">
        <f>IF(BN1&lt;10, 2500, 5000)</f>
        <v>0</v>
      </c>
      <c r="BO15" s="10">
        <f>IF(BO1&lt;10, 2500, 5000)</f>
        <v>0</v>
      </c>
    </row>
    <row r="16" spans="1:67">
      <c r="A16" s="3" t="s">
        <v>299</v>
      </c>
      <c r="B16" s="10">
        <f>(SUM(B11:B15)) * (1 + Parameters!$C$40)</f>
        <v>0</v>
      </c>
      <c r="C16" s="10">
        <f>(SUM(C11:C15)) * (1 + Parameters!$C$40)</f>
        <v>0</v>
      </c>
      <c r="D16" s="10">
        <f>(SUM(D11:D15)) * (1 + Parameters!$C$40)</f>
        <v>0</v>
      </c>
      <c r="E16" s="10">
        <f>(SUM(E11:E15)) * (1 + Parameters!$C$40)</f>
        <v>0</v>
      </c>
      <c r="F16" s="10">
        <f>(SUM(F11:F15)) * (1 + Parameters!$C$40)</f>
        <v>0</v>
      </c>
      <c r="G16" s="10">
        <f>(SUM(G11:G15)) * (1 + Parameters!$C$40)</f>
        <v>0</v>
      </c>
      <c r="H16" s="10">
        <f>(SUM(H11:H15)) * (1 + Parameters!$C$40)</f>
        <v>0</v>
      </c>
      <c r="I16" s="10">
        <f>(SUM(I11:I15)) * (1 + Parameters!$C$40)</f>
        <v>0</v>
      </c>
      <c r="J16" s="10">
        <f>(SUM(J11:J15)) * (1 + Parameters!$C$40)</f>
        <v>0</v>
      </c>
      <c r="K16" s="10">
        <f>(SUM(K11:K15)) * (1 + Parameters!$C$40)</f>
        <v>0</v>
      </c>
      <c r="L16" s="10">
        <f>(SUM(L11:L15)) * (1 + Parameters!$C$40)</f>
        <v>0</v>
      </c>
      <c r="M16" s="10">
        <f>(SUM(M11:M15)) * (1 + Parameters!$C$40)</f>
        <v>0</v>
      </c>
      <c r="N16" s="10">
        <f>(SUM(N11:N15)) * (1 + Parameters!$C$40)</f>
        <v>0</v>
      </c>
      <c r="O16" s="10">
        <f>(SUM(O11:O15)) * (1 + Parameters!$C$40)</f>
        <v>0</v>
      </c>
      <c r="P16" s="10">
        <f>(SUM(P11:P15)) * (1 + Parameters!$C$40)</f>
        <v>0</v>
      </c>
      <c r="Q16" s="10">
        <f>(SUM(Q11:Q15)) * (1 + Parameters!$C$40)</f>
        <v>0</v>
      </c>
      <c r="R16" s="10">
        <f>(SUM(R11:R15)) * (1 + Parameters!$C$40)</f>
        <v>0</v>
      </c>
      <c r="S16" s="10">
        <f>(SUM(S11:S15)) * (1 + Parameters!$C$40)</f>
        <v>0</v>
      </c>
      <c r="T16" s="10">
        <f>(SUM(T11:T15)) * (1 + Parameters!$C$40)</f>
        <v>0</v>
      </c>
      <c r="U16" s="10">
        <f>(SUM(U11:U15)) * (1 + Parameters!$C$40)</f>
        <v>0</v>
      </c>
      <c r="V16" s="10">
        <f>(SUM(V11:V15)) * (1 + Parameters!$C$40)</f>
        <v>0</v>
      </c>
      <c r="W16" s="10">
        <f>(SUM(W11:W15)) * (1 + Parameters!$C$40)</f>
        <v>0</v>
      </c>
      <c r="X16" s="10">
        <f>(SUM(X11:X15)) * (1 + Parameters!$C$40)</f>
        <v>0</v>
      </c>
      <c r="Y16" s="10">
        <f>(SUM(Y11:Y15)) * (1 + Parameters!$C$40)</f>
        <v>0</v>
      </c>
      <c r="Z16" s="10">
        <f>(SUM(Z11:Z15)) * (1 + Parameters!$C$40)</f>
        <v>0</v>
      </c>
      <c r="AA16" s="10">
        <f>(SUM(AA11:AA15)) * (1 + Parameters!$C$40)</f>
        <v>0</v>
      </c>
      <c r="AB16" s="10">
        <f>(SUM(AB11:AB15)) * (1 + Parameters!$C$40)</f>
        <v>0</v>
      </c>
      <c r="AC16" s="10">
        <f>(SUM(AC11:AC15)) * (1 + Parameters!$C$40)</f>
        <v>0</v>
      </c>
      <c r="AD16" s="10">
        <f>(SUM(AD11:AD15)) * (1 + Parameters!$C$40)</f>
        <v>0</v>
      </c>
      <c r="AE16" s="10">
        <f>(SUM(AE11:AE15)) * (1 + Parameters!$C$40)</f>
        <v>0</v>
      </c>
      <c r="AF16" s="10">
        <f>(SUM(AF11:AF15)) * (1 + Parameters!$C$40)</f>
        <v>0</v>
      </c>
      <c r="AG16" s="10">
        <f>(SUM(AG11:AG15)) * (1 + Parameters!$C$40)</f>
        <v>0</v>
      </c>
      <c r="AH16" s="10">
        <f>(SUM(AH11:AH15)) * (1 + Parameters!$C$40)</f>
        <v>0</v>
      </c>
      <c r="AI16" s="10">
        <f>(SUM(AI11:AI15)) * (1 + Parameters!$C$40)</f>
        <v>0</v>
      </c>
      <c r="AJ16" s="10">
        <f>(SUM(AJ11:AJ15)) * (1 + Parameters!$C$40)</f>
        <v>0</v>
      </c>
      <c r="AK16" s="10">
        <f>(SUM(AK11:AK15)) * (1 + Parameters!$C$40)</f>
        <v>0</v>
      </c>
      <c r="AL16" s="10">
        <f>(SUM(AL11:AL15)) * (1 + Parameters!$C$40)</f>
        <v>0</v>
      </c>
      <c r="AM16" s="10">
        <f>(SUM(AM11:AM15)) * (1 + Parameters!$C$40)</f>
        <v>0</v>
      </c>
      <c r="AN16" s="10">
        <f>(SUM(AN11:AN15)) * (1 + Parameters!$C$40)</f>
        <v>0</v>
      </c>
      <c r="AO16" s="10">
        <f>(SUM(AO11:AO15)) * (1 + Parameters!$C$40)</f>
        <v>0</v>
      </c>
      <c r="AP16" s="10">
        <f>(SUM(AP11:AP15)) * (1 + Parameters!$C$40)</f>
        <v>0</v>
      </c>
      <c r="AQ16" s="10">
        <f>(SUM(AQ11:AQ15)) * (1 + Parameters!$C$40)</f>
        <v>0</v>
      </c>
      <c r="AR16" s="10">
        <f>(SUM(AR11:AR15)) * (1 + Parameters!$C$40)</f>
        <v>0</v>
      </c>
      <c r="AS16" s="10">
        <f>(SUM(AS11:AS15)) * (1 + Parameters!$C$40)</f>
        <v>0</v>
      </c>
      <c r="AT16" s="10">
        <f>(SUM(AT11:AT15)) * (1 + Parameters!$C$40)</f>
        <v>0</v>
      </c>
      <c r="AU16" s="10">
        <f>(SUM(AU11:AU15)) * (1 + Parameters!$C$40)</f>
        <v>0</v>
      </c>
      <c r="AV16" s="10">
        <f>(SUM(AV11:AV15)) * (1 + Parameters!$C$40)</f>
        <v>0</v>
      </c>
      <c r="AW16" s="10">
        <f>(SUM(AW11:AW15)) * (1 + Parameters!$C$40)</f>
        <v>0</v>
      </c>
      <c r="AX16" s="10">
        <f>(SUM(AX11:AX15)) * (1 + Parameters!$C$40)</f>
        <v>0</v>
      </c>
      <c r="AY16" s="10">
        <f>(SUM(AY11:AY15)) * (1 + Parameters!$C$40)</f>
        <v>0</v>
      </c>
      <c r="AZ16" s="10">
        <f>(SUM(AZ11:AZ15)) * (1 + Parameters!$C$40)</f>
        <v>0</v>
      </c>
      <c r="BA16" s="10">
        <f>(SUM(BA11:BA15)) * (1 + Parameters!$C$40)</f>
        <v>0</v>
      </c>
      <c r="BB16" s="10">
        <f>(SUM(BB11:BB15)) * (1 + Parameters!$C$40)</f>
        <v>0</v>
      </c>
      <c r="BC16" s="10">
        <f>(SUM(BC11:BC15)) * (1 + Parameters!$C$40)</f>
        <v>0</v>
      </c>
      <c r="BD16" s="10">
        <f>(SUM(BD11:BD15)) * (1 + Parameters!$C$40)</f>
        <v>0</v>
      </c>
      <c r="BE16" s="10">
        <f>(SUM(BE11:BE15)) * (1 + Parameters!$C$40)</f>
        <v>0</v>
      </c>
      <c r="BF16" s="10">
        <f>(SUM(BF11:BF15)) * (1 + Parameters!$C$40)</f>
        <v>0</v>
      </c>
      <c r="BG16" s="10">
        <f>(SUM(BG11:BG15)) * (1 + Parameters!$C$40)</f>
        <v>0</v>
      </c>
      <c r="BH16" s="10">
        <f>(SUM(BH11:BH15)) * (1 + Parameters!$C$40)</f>
        <v>0</v>
      </c>
      <c r="BI16" s="10">
        <f>(SUM(BI11:BI15)) * (1 + Parameters!$C$40)</f>
        <v>0</v>
      </c>
      <c r="BJ16" s="10">
        <f>(SUM(BJ11:BJ15)) * (1 + Parameters!$C$40)</f>
        <v>0</v>
      </c>
      <c r="BK16" s="10">
        <f>(SUM(BK11:BK15)) * (1 + Parameters!$C$40)</f>
        <v>0</v>
      </c>
      <c r="BL16" s="10">
        <f>(SUM(BL11:BL15)) * (1 + Parameters!$C$40)</f>
        <v>0</v>
      </c>
      <c r="BM16" s="10">
        <f>(SUM(BM11:BM15)) * (1 + Parameters!$C$40)</f>
        <v>0</v>
      </c>
      <c r="BN16" s="10">
        <f>(SUM(BN11:BN15)) * (1 + Parameters!$C$40)</f>
        <v>0</v>
      </c>
      <c r="BO16" s="10">
        <f>(SUM(BO11:BO15)) * (1 + Parameters!$C$40)</f>
        <v>0</v>
      </c>
    </row>
    <row r="17" spans="1:67">
      <c r="A17" t="s">
        <v>300</v>
      </c>
      <c r="B17" s="10">
        <f>(B4*Parameters!$C$35*(Parameters!$C$30 + ((Parameters!$C$32*Parameters!$C$33*30.5*(1+Parameters!$C$34)/1024)*Parameters!$C$31))) + MAX(500, B4*IF(B4&gt;1000000, Parameters!$C$49, Parameters!$C$37))</f>
        <v>0</v>
      </c>
      <c r="C17" s="10">
        <f>(C4*Parameters!$C$35*(Parameters!$C$30 + ((Parameters!$C$32*Parameters!$C$33*30.5*(1+Parameters!$C$34)/1024)*Parameters!$C$31))) + MAX(500, C4*IF(C4&gt;1000000, Parameters!$C$49, Parameters!$C$37))</f>
        <v>0</v>
      </c>
      <c r="D17" s="10">
        <f>(D4*Parameters!$C$35*(Parameters!$C$30 + ((Parameters!$C$32*Parameters!$C$33*30.5*(1+Parameters!$C$34)/1024)*Parameters!$C$31))) + MAX(500, D4*IF(D4&gt;1000000, Parameters!$C$49, Parameters!$C$37))</f>
        <v>0</v>
      </c>
      <c r="E17" s="10">
        <f>(E4*Parameters!$C$35*(Parameters!$C$30 + ((Parameters!$C$32*Parameters!$C$33*30.5*(1+Parameters!$C$34)/1024)*Parameters!$C$31))) + MAX(500, E4*IF(E4&gt;1000000, Parameters!$C$49, Parameters!$C$37))</f>
        <v>0</v>
      </c>
      <c r="F17" s="10">
        <f>(F4*Parameters!$C$35*(Parameters!$C$30 + ((Parameters!$C$32*Parameters!$C$33*30.5*(1+Parameters!$C$34)/1024)*Parameters!$C$31))) + MAX(500, F4*IF(F4&gt;1000000, Parameters!$C$49, Parameters!$C$37))</f>
        <v>0</v>
      </c>
      <c r="G17" s="10">
        <f>(G4*Parameters!$C$35*(Parameters!$C$30 + ((Parameters!$C$32*Parameters!$C$33*30.5*(1+Parameters!$C$34)/1024)*Parameters!$C$31))) + MAX(500, G4*IF(G4&gt;1000000, Parameters!$C$49, Parameters!$C$37))</f>
        <v>0</v>
      </c>
      <c r="H17" s="10">
        <f>(H4*Parameters!$C$35*(Parameters!$C$30 + ((Parameters!$C$32*Parameters!$C$33*30.5*(1+Parameters!$C$34)/1024)*Parameters!$C$31))) + MAX(500, H4*IF(H4&gt;1000000, Parameters!$C$49, Parameters!$C$37))</f>
        <v>0</v>
      </c>
      <c r="I17" s="10">
        <f>(I4*Parameters!$C$35*(Parameters!$C$30 + ((Parameters!$C$32*Parameters!$C$33*30.5*(1+Parameters!$C$34)/1024)*Parameters!$C$31))) + MAX(500, I4*IF(I4&gt;1000000, Parameters!$C$49, Parameters!$C$37))</f>
        <v>0</v>
      </c>
      <c r="J17" s="10">
        <f>(J4*Parameters!$C$35*(Parameters!$C$30 + ((Parameters!$C$32*Parameters!$C$33*30.5*(1+Parameters!$C$34)/1024)*Parameters!$C$31))) + MAX(500, J4*IF(J4&gt;1000000, Parameters!$C$49, Parameters!$C$37))</f>
        <v>0</v>
      </c>
      <c r="K17" s="10">
        <f>(K4*Parameters!$C$35*(Parameters!$C$30 + ((Parameters!$C$32*Parameters!$C$33*30.5*(1+Parameters!$C$34)/1024)*Parameters!$C$31))) + MAX(500, K4*IF(K4&gt;1000000, Parameters!$C$49, Parameters!$C$37))</f>
        <v>0</v>
      </c>
      <c r="L17" s="10">
        <f>(L4*Parameters!$C$35*(Parameters!$C$30 + ((Parameters!$C$32*Parameters!$C$33*30.5*(1+Parameters!$C$34)/1024)*Parameters!$C$31))) + MAX(500, L4*IF(L4&gt;1000000, Parameters!$C$49, Parameters!$C$37))</f>
        <v>0</v>
      </c>
      <c r="M17" s="10">
        <f>(M4*Parameters!$C$35*(Parameters!$C$30 + ((Parameters!$C$32*Parameters!$C$33*30.5*(1+Parameters!$C$34)/1024)*Parameters!$C$31))) + MAX(500, M4*IF(M4&gt;1000000, Parameters!$C$49, Parameters!$C$37))</f>
        <v>0</v>
      </c>
      <c r="N17" s="10">
        <f>(N4*Parameters!$C$35*(Parameters!$C$30 + ((Parameters!$C$32*Parameters!$C$33*30.5*(1+Parameters!$C$34)/1024)*Parameters!$C$31))) + MAX(500, N4*IF(N4&gt;1000000, Parameters!$C$49, Parameters!$C$37))</f>
        <v>0</v>
      </c>
      <c r="O17" s="10">
        <f>(O4*Parameters!$C$35*(Parameters!$C$30 + ((Parameters!$C$32*Parameters!$C$33*30.5*(1+Parameters!$C$34)/1024)*Parameters!$C$31))) + MAX(500, O4*IF(O4&gt;1000000, Parameters!$C$49, Parameters!$C$37))</f>
        <v>0</v>
      </c>
      <c r="P17" s="10">
        <f>(P4*Parameters!$C$35*(Parameters!$C$30 + ((Parameters!$C$32*Parameters!$C$33*30.5*(1+Parameters!$C$34)/1024)*Parameters!$C$31))) + MAX(500, P4*IF(P4&gt;1000000, Parameters!$C$49, Parameters!$C$37))</f>
        <v>0</v>
      </c>
      <c r="Q17" s="10">
        <f>(Q4*Parameters!$C$35*(Parameters!$C$30 + ((Parameters!$C$32*Parameters!$C$33*30.5*(1+Parameters!$C$34)/1024)*Parameters!$C$31))) + MAX(500, Q4*IF(Q4&gt;1000000, Parameters!$C$49, Parameters!$C$37))</f>
        <v>0</v>
      </c>
      <c r="R17" s="10">
        <f>(R4*Parameters!$C$35*(Parameters!$C$30 + ((Parameters!$C$32*Parameters!$C$33*30.5*(1+Parameters!$C$34)/1024)*Parameters!$C$31))) + MAX(500, R4*IF(R4&gt;1000000, Parameters!$C$49, Parameters!$C$37))</f>
        <v>0</v>
      </c>
      <c r="S17" s="10">
        <f>(S4*Parameters!$C$35*(Parameters!$C$30 + ((Parameters!$C$32*Parameters!$C$33*30.5*(1+Parameters!$C$34)/1024)*Parameters!$C$31))) + MAX(500, S4*IF(S4&gt;1000000, Parameters!$C$49, Parameters!$C$37))</f>
        <v>0</v>
      </c>
      <c r="T17" s="10">
        <f>(T4*Parameters!$C$35*(Parameters!$C$30 + ((Parameters!$C$32*Parameters!$C$33*30.5*(1+Parameters!$C$34)/1024)*Parameters!$C$31))) + MAX(500, T4*IF(T4&gt;1000000, Parameters!$C$49, Parameters!$C$37))</f>
        <v>0</v>
      </c>
      <c r="U17" s="10">
        <f>(U4*Parameters!$C$35*(Parameters!$C$30 + ((Parameters!$C$32*Parameters!$C$33*30.5*(1+Parameters!$C$34)/1024)*Parameters!$C$31))) + MAX(500, U4*IF(U4&gt;1000000, Parameters!$C$49, Parameters!$C$37))</f>
        <v>0</v>
      </c>
      <c r="V17" s="10">
        <f>(V4*Parameters!$C$35*(Parameters!$C$30 + ((Parameters!$C$32*Parameters!$C$33*30.5*(1+Parameters!$C$34)/1024)*Parameters!$C$31))) + MAX(500, V4*IF(V4&gt;1000000, Parameters!$C$49, Parameters!$C$37))</f>
        <v>0</v>
      </c>
      <c r="W17" s="10">
        <f>(W4*Parameters!$C$35*(Parameters!$C$30 + ((Parameters!$C$32*Parameters!$C$33*30.5*(1+Parameters!$C$34)/1024)*Parameters!$C$31))) + MAX(500, W4*IF(W4&gt;1000000, Parameters!$C$49, Parameters!$C$37))</f>
        <v>0</v>
      </c>
      <c r="X17" s="10">
        <f>(X4*Parameters!$C$35*(Parameters!$C$30 + ((Parameters!$C$32*Parameters!$C$33*30.5*(1+Parameters!$C$34)/1024)*Parameters!$C$31))) + MAX(500, X4*IF(X4&gt;1000000, Parameters!$C$49, Parameters!$C$37))</f>
        <v>0</v>
      </c>
      <c r="Y17" s="10">
        <f>(Y4*Parameters!$C$35*(Parameters!$C$30 + ((Parameters!$C$32*Parameters!$C$33*30.5*(1+Parameters!$C$34)/1024)*Parameters!$C$31))) + MAX(500, Y4*IF(Y4&gt;1000000, Parameters!$C$49, Parameters!$C$37))</f>
        <v>0</v>
      </c>
      <c r="Z17" s="10">
        <f>(Z4*Parameters!$C$35*(Parameters!$C$30 + ((Parameters!$C$32*Parameters!$C$33*30.5*(1+Parameters!$C$34)/1024)*Parameters!$C$31))) + MAX(500, Z4*IF(Z4&gt;1000000, Parameters!$C$49, Parameters!$C$37))</f>
        <v>0</v>
      </c>
      <c r="AA17" s="10">
        <f>(AA4*Parameters!$C$35*(Parameters!$C$30 + ((Parameters!$C$32*Parameters!$C$33*30.5*(1+Parameters!$C$34)/1024)*Parameters!$C$31))) + MAX(500, AA4*IF(AA4&gt;1000000, Parameters!$C$49, Parameters!$C$37))</f>
        <v>0</v>
      </c>
      <c r="AB17" s="10">
        <f>(AB4*Parameters!$C$35*(Parameters!$C$30 + ((Parameters!$C$32*Parameters!$C$33*30.5*(1+Parameters!$C$34)/1024)*Parameters!$C$31))) + MAX(500, AB4*IF(AB4&gt;1000000, Parameters!$C$49, Parameters!$C$37))</f>
        <v>0</v>
      </c>
      <c r="AC17" s="10">
        <f>(AC4*Parameters!$C$35*(Parameters!$C$30 + ((Parameters!$C$32*Parameters!$C$33*30.5*(1+Parameters!$C$34)/1024)*Parameters!$C$31))) + MAX(500, AC4*IF(AC4&gt;1000000, Parameters!$C$49, Parameters!$C$37))</f>
        <v>0</v>
      </c>
      <c r="AD17" s="10">
        <f>(AD4*Parameters!$C$35*(Parameters!$C$30 + ((Parameters!$C$32*Parameters!$C$33*30.5*(1+Parameters!$C$34)/1024)*Parameters!$C$31))) + MAX(500, AD4*IF(AD4&gt;1000000, Parameters!$C$49, Parameters!$C$37))</f>
        <v>0</v>
      </c>
      <c r="AE17" s="10">
        <f>(AE4*Parameters!$C$35*(Parameters!$C$30 + ((Parameters!$C$32*Parameters!$C$33*30.5*(1+Parameters!$C$34)/1024)*Parameters!$C$31))) + MAX(500, AE4*IF(AE4&gt;1000000, Parameters!$C$49, Parameters!$C$37))</f>
        <v>0</v>
      </c>
      <c r="AF17" s="10">
        <f>(AF4*Parameters!$C$35*(Parameters!$C$30 + ((Parameters!$C$32*Parameters!$C$33*30.5*(1+Parameters!$C$34)/1024)*Parameters!$C$31))) + MAX(500, AF4*IF(AF4&gt;1000000, Parameters!$C$49, Parameters!$C$37))</f>
        <v>0</v>
      </c>
      <c r="AG17" s="10">
        <f>(AG4*Parameters!$C$35*(Parameters!$C$30 + ((Parameters!$C$32*Parameters!$C$33*30.5*(1+Parameters!$C$34)/1024)*Parameters!$C$31))) + MAX(500, AG4*IF(AG4&gt;1000000, Parameters!$C$49, Parameters!$C$37))</f>
        <v>0</v>
      </c>
      <c r="AH17" s="10">
        <f>(AH4*Parameters!$C$35*(Parameters!$C$30 + ((Parameters!$C$32*Parameters!$C$33*30.5*(1+Parameters!$C$34)/1024)*Parameters!$C$31))) + MAX(500, AH4*IF(AH4&gt;1000000, Parameters!$C$49, Parameters!$C$37))</f>
        <v>0</v>
      </c>
      <c r="AI17" s="10">
        <f>(AI4*Parameters!$C$35*(Parameters!$C$30 + ((Parameters!$C$32*Parameters!$C$33*30.5*(1+Parameters!$C$34)/1024)*Parameters!$C$31))) + MAX(500, AI4*IF(AI4&gt;1000000, Parameters!$C$49, Parameters!$C$37))</f>
        <v>0</v>
      </c>
      <c r="AJ17" s="10">
        <f>(AJ4*Parameters!$C$35*(Parameters!$C$30 + ((Parameters!$C$32*Parameters!$C$33*30.5*(1+Parameters!$C$34)/1024)*Parameters!$C$31))) + MAX(500, AJ4*IF(AJ4&gt;1000000, Parameters!$C$49, Parameters!$C$37))</f>
        <v>0</v>
      </c>
      <c r="AK17" s="10">
        <f>(AK4*Parameters!$C$35*(Parameters!$C$30 + ((Parameters!$C$32*Parameters!$C$33*30.5*(1+Parameters!$C$34)/1024)*Parameters!$C$31))) + MAX(500, AK4*IF(AK4&gt;1000000, Parameters!$C$49, Parameters!$C$37))</f>
        <v>0</v>
      </c>
      <c r="AL17" s="10">
        <f>(AL4*Parameters!$C$35*(Parameters!$C$30 + ((Parameters!$C$32*Parameters!$C$33*30.5*(1+Parameters!$C$34)/1024)*Parameters!$C$31))) + MAX(500, AL4*IF(AL4&gt;1000000, Parameters!$C$49, Parameters!$C$37))</f>
        <v>0</v>
      </c>
      <c r="AM17" s="10">
        <f>(AM4*Parameters!$C$35*(Parameters!$C$30 + ((Parameters!$C$32*Parameters!$C$33*30.5*(1+Parameters!$C$34)/1024)*Parameters!$C$31))) + MAX(500, AM4*IF(AM4&gt;1000000, Parameters!$C$49, Parameters!$C$37))</f>
        <v>0</v>
      </c>
      <c r="AN17" s="10">
        <f>(AN4*Parameters!$C$35*(Parameters!$C$30 + ((Parameters!$C$32*Parameters!$C$33*30.5*(1+Parameters!$C$34)/1024)*Parameters!$C$31))) + MAX(500, AN4*IF(AN4&gt;1000000, Parameters!$C$49, Parameters!$C$37))</f>
        <v>0</v>
      </c>
      <c r="AO17" s="10">
        <f>(AO4*Parameters!$C$35*(Parameters!$C$30 + ((Parameters!$C$32*Parameters!$C$33*30.5*(1+Parameters!$C$34)/1024)*Parameters!$C$31))) + MAX(500, AO4*IF(AO4&gt;1000000, Parameters!$C$49, Parameters!$C$37))</f>
        <v>0</v>
      </c>
      <c r="AP17" s="10">
        <f>(AP4*Parameters!$C$35*(Parameters!$C$30 + ((Parameters!$C$32*Parameters!$C$33*30.5*(1+Parameters!$C$34)/1024)*Parameters!$C$31))) + MAX(500, AP4*IF(AP4&gt;1000000, Parameters!$C$49, Parameters!$C$37))</f>
        <v>0</v>
      </c>
      <c r="AQ17" s="10">
        <f>(AQ4*Parameters!$C$35*(Parameters!$C$30 + ((Parameters!$C$32*Parameters!$C$33*30.5*(1+Parameters!$C$34)/1024)*Parameters!$C$31))) + MAX(500, AQ4*IF(AQ4&gt;1000000, Parameters!$C$49, Parameters!$C$37))</f>
        <v>0</v>
      </c>
      <c r="AR17" s="10">
        <f>(AR4*Parameters!$C$35*(Parameters!$C$30 + ((Parameters!$C$32*Parameters!$C$33*30.5*(1+Parameters!$C$34)/1024)*Parameters!$C$31))) + MAX(500, AR4*IF(AR4&gt;1000000, Parameters!$C$49, Parameters!$C$37))</f>
        <v>0</v>
      </c>
      <c r="AS17" s="10">
        <f>(AS4*Parameters!$C$35*(Parameters!$C$30 + ((Parameters!$C$32*Parameters!$C$33*30.5*(1+Parameters!$C$34)/1024)*Parameters!$C$31))) + MAX(500, AS4*IF(AS4&gt;1000000, Parameters!$C$49, Parameters!$C$37))</f>
        <v>0</v>
      </c>
      <c r="AT17" s="10">
        <f>(AT4*Parameters!$C$35*(Parameters!$C$30 + ((Parameters!$C$32*Parameters!$C$33*30.5*(1+Parameters!$C$34)/1024)*Parameters!$C$31))) + MAX(500, AT4*IF(AT4&gt;1000000, Parameters!$C$49, Parameters!$C$37))</f>
        <v>0</v>
      </c>
      <c r="AU17" s="10">
        <f>(AU4*Parameters!$C$35*(Parameters!$C$30 + ((Parameters!$C$32*Parameters!$C$33*30.5*(1+Parameters!$C$34)/1024)*Parameters!$C$31))) + MAX(500, AU4*IF(AU4&gt;1000000, Parameters!$C$49, Parameters!$C$37))</f>
        <v>0</v>
      </c>
      <c r="AV17" s="10">
        <f>(AV4*Parameters!$C$35*(Parameters!$C$30 + ((Parameters!$C$32*Parameters!$C$33*30.5*(1+Parameters!$C$34)/1024)*Parameters!$C$31))) + MAX(500, AV4*IF(AV4&gt;1000000, Parameters!$C$49, Parameters!$C$37))</f>
        <v>0</v>
      </c>
      <c r="AW17" s="10">
        <f>(AW4*Parameters!$C$35*(Parameters!$C$30 + ((Parameters!$C$32*Parameters!$C$33*30.5*(1+Parameters!$C$34)/1024)*Parameters!$C$31))) + MAX(500, AW4*IF(AW4&gt;1000000, Parameters!$C$49, Parameters!$C$37))</f>
        <v>0</v>
      </c>
      <c r="AX17" s="10">
        <f>(AX4*Parameters!$C$35*(Parameters!$C$30 + ((Parameters!$C$32*Parameters!$C$33*30.5*(1+Parameters!$C$34)/1024)*Parameters!$C$31))) + MAX(500, AX4*IF(AX4&gt;1000000, Parameters!$C$49, Parameters!$C$37))</f>
        <v>0</v>
      </c>
      <c r="AY17" s="10">
        <f>(AY4*Parameters!$C$35*(Parameters!$C$30 + ((Parameters!$C$32*Parameters!$C$33*30.5*(1+Parameters!$C$34)/1024)*Parameters!$C$31))) + MAX(500, AY4*IF(AY4&gt;1000000, Parameters!$C$49, Parameters!$C$37))</f>
        <v>0</v>
      </c>
      <c r="AZ17" s="10">
        <f>(AZ4*Parameters!$C$35*(Parameters!$C$30 + ((Parameters!$C$32*Parameters!$C$33*30.5*(1+Parameters!$C$34)/1024)*Parameters!$C$31))) + MAX(500, AZ4*IF(AZ4&gt;1000000, Parameters!$C$49, Parameters!$C$37))</f>
        <v>0</v>
      </c>
      <c r="BA17" s="10">
        <f>(BA4*Parameters!$C$35*(Parameters!$C$30 + ((Parameters!$C$32*Parameters!$C$33*30.5*(1+Parameters!$C$34)/1024)*Parameters!$C$31))) + MAX(500, BA4*IF(BA4&gt;1000000, Parameters!$C$49, Parameters!$C$37))</f>
        <v>0</v>
      </c>
      <c r="BB17" s="10">
        <f>(BB4*Parameters!$C$35*(Parameters!$C$30 + ((Parameters!$C$32*Parameters!$C$33*30.5*(1+Parameters!$C$34)/1024)*Parameters!$C$31))) + MAX(500, BB4*IF(BB4&gt;1000000, Parameters!$C$49, Parameters!$C$37))</f>
        <v>0</v>
      </c>
      <c r="BC17" s="10">
        <f>(BC4*Parameters!$C$35*(Parameters!$C$30 + ((Parameters!$C$32*Parameters!$C$33*30.5*(1+Parameters!$C$34)/1024)*Parameters!$C$31))) + MAX(500, BC4*IF(BC4&gt;1000000, Parameters!$C$49, Parameters!$C$37))</f>
        <v>0</v>
      </c>
      <c r="BD17" s="10">
        <f>(BD4*Parameters!$C$35*(Parameters!$C$30 + ((Parameters!$C$32*Parameters!$C$33*30.5*(1+Parameters!$C$34)/1024)*Parameters!$C$31))) + MAX(500, BD4*IF(BD4&gt;1000000, Parameters!$C$49, Parameters!$C$37))</f>
        <v>0</v>
      </c>
      <c r="BE17" s="10">
        <f>(BE4*Parameters!$C$35*(Parameters!$C$30 + ((Parameters!$C$32*Parameters!$C$33*30.5*(1+Parameters!$C$34)/1024)*Parameters!$C$31))) + MAX(500, BE4*IF(BE4&gt;1000000, Parameters!$C$49, Parameters!$C$37))</f>
        <v>0</v>
      </c>
      <c r="BF17" s="10">
        <f>(BF4*Parameters!$C$35*(Parameters!$C$30 + ((Parameters!$C$32*Parameters!$C$33*30.5*(1+Parameters!$C$34)/1024)*Parameters!$C$31))) + MAX(500, BF4*IF(BF4&gt;1000000, Parameters!$C$49, Parameters!$C$37))</f>
        <v>0</v>
      </c>
      <c r="BG17" s="10">
        <f>(BG4*Parameters!$C$35*(Parameters!$C$30 + ((Parameters!$C$32*Parameters!$C$33*30.5*(1+Parameters!$C$34)/1024)*Parameters!$C$31))) + MAX(500, BG4*IF(BG4&gt;1000000, Parameters!$C$49, Parameters!$C$37))</f>
        <v>0</v>
      </c>
      <c r="BH17" s="10">
        <f>(BH4*Parameters!$C$35*(Parameters!$C$30 + ((Parameters!$C$32*Parameters!$C$33*30.5*(1+Parameters!$C$34)/1024)*Parameters!$C$31))) + MAX(500, BH4*IF(BH4&gt;1000000, Parameters!$C$49, Parameters!$C$37))</f>
        <v>0</v>
      </c>
      <c r="BI17" s="10">
        <f>(BI4*Parameters!$C$35*(Parameters!$C$30 + ((Parameters!$C$32*Parameters!$C$33*30.5*(1+Parameters!$C$34)/1024)*Parameters!$C$31))) + MAX(500, BI4*IF(BI4&gt;1000000, Parameters!$C$49, Parameters!$C$37))</f>
        <v>0</v>
      </c>
      <c r="BJ17" s="10">
        <f>(BJ4*Parameters!$C$35*(Parameters!$C$30 + ((Parameters!$C$32*Parameters!$C$33*30.5*(1+Parameters!$C$34)/1024)*Parameters!$C$31))) + MAX(500, BJ4*IF(BJ4&gt;1000000, Parameters!$C$49, Parameters!$C$37))</f>
        <v>0</v>
      </c>
      <c r="BK17" s="10">
        <f>(BK4*Parameters!$C$35*(Parameters!$C$30 + ((Parameters!$C$32*Parameters!$C$33*30.5*(1+Parameters!$C$34)/1024)*Parameters!$C$31))) + MAX(500, BK4*IF(BK4&gt;1000000, Parameters!$C$49, Parameters!$C$37))</f>
        <v>0</v>
      </c>
      <c r="BL17" s="10">
        <f>(BL4*Parameters!$C$35*(Parameters!$C$30 + ((Parameters!$C$32*Parameters!$C$33*30.5*(1+Parameters!$C$34)/1024)*Parameters!$C$31))) + MAX(500, BL4*IF(BL4&gt;1000000, Parameters!$C$49, Parameters!$C$37))</f>
        <v>0</v>
      </c>
      <c r="BM17" s="10">
        <f>(BM4*Parameters!$C$35*(Parameters!$C$30 + ((Parameters!$C$32*Parameters!$C$33*30.5*(1+Parameters!$C$34)/1024)*Parameters!$C$31))) + MAX(500, BM4*IF(BM4&gt;1000000, Parameters!$C$49, Parameters!$C$37))</f>
        <v>0</v>
      </c>
      <c r="BN17" s="10">
        <f>(BN4*Parameters!$C$35*(Parameters!$C$30 + ((Parameters!$C$32*Parameters!$C$33*30.5*(1+Parameters!$C$34)/1024)*Parameters!$C$31))) + MAX(500, BN4*IF(BN4&gt;1000000, Parameters!$C$49, Parameters!$C$37))</f>
        <v>0</v>
      </c>
      <c r="BO17" s="10">
        <f>(BO4*Parameters!$C$35*(Parameters!$C$30 + ((Parameters!$C$32*Parameters!$C$33*30.5*(1+Parameters!$C$34)/1024)*Parameters!$C$31))) + MAX(500, BO4*IF(BO4&gt;1000000, Parameters!$C$49, Parameters!$C$37))</f>
        <v>0</v>
      </c>
    </row>
    <row r="18" spans="1:67">
      <c r="A18" t="s">
        <v>301</v>
      </c>
      <c r="B18" s="10">
        <f>IF(B1=1, 0.4*(Parameters!$C$50 + Parameters!$C$51), IF(B1=3, 0.2*(Parameters!$C$50 + Parameters!$C$51), IF(B1=10, 0.4*(Parameters!$C$50 + Parameters!$C$51), 0))) + IF(B1=11, 0.4*Parameters!$C$57, IF(B1=13, 0.2*Parameters!$C$57, IF(B1=16, 0.4*Parameters!$C$57, 0))) + IF(B1=23, 0.4*Parameters!$C$58, IF(B1=25, 0.2*Parameters!$C$58, IF(B1=28, 0.4*Parameters!$C$58, 0))) + IF(B1=1, Parameters!$C$52, 0) + IF(B1=4, Parameters!$C$53, 0) + IF(B1=10, Parameters!$C$55, 0) + IF(B1=10, Parameters!$C$56, 0)</f>
        <v>0</v>
      </c>
      <c r="C18" s="10">
        <f>IF(C1=1, 0.4*(Parameters!$C$50 + Parameters!$C$51), IF(C1=3, 0.2*(Parameters!$C$50 + Parameters!$C$51), IF(C1=10, 0.4*(Parameters!$C$50 + Parameters!$C$51), 0))) + IF(C1=11, 0.4*Parameters!$C$57, IF(C1=13, 0.2*Parameters!$C$57, IF(C1=16, 0.4*Parameters!$C$57, 0))) + IF(C1=23, 0.4*Parameters!$C$58, IF(C1=25, 0.2*Parameters!$C$58, IF(C1=28, 0.4*Parameters!$C$58, 0))) + IF(C1=1, Parameters!$C$52, 0) + IF(C1=4, Parameters!$C$53, 0) + IF(C1=10, Parameters!$C$55, 0) + IF(C1=10, Parameters!$C$56, 0)</f>
        <v>0</v>
      </c>
      <c r="D18" s="10">
        <f>IF(D1=1, 0.4*(Parameters!$C$50 + Parameters!$C$51), IF(D1=3, 0.2*(Parameters!$C$50 + Parameters!$C$51), IF(D1=10, 0.4*(Parameters!$C$50 + Parameters!$C$51), 0))) + IF(D1=11, 0.4*Parameters!$C$57, IF(D1=13, 0.2*Parameters!$C$57, IF(D1=16, 0.4*Parameters!$C$57, 0))) + IF(D1=23, 0.4*Parameters!$C$58, IF(D1=25, 0.2*Parameters!$C$58, IF(D1=28, 0.4*Parameters!$C$58, 0))) + IF(D1=1, Parameters!$C$52, 0) + IF(D1=4, Parameters!$C$53, 0) + IF(D1=10, Parameters!$C$55, 0) + IF(D1=10, Parameters!$C$56, 0)</f>
        <v>0</v>
      </c>
      <c r="E18" s="10">
        <f>IF(E1=1, 0.4*(Parameters!$C$50 + Parameters!$C$51), IF(E1=3, 0.2*(Parameters!$C$50 + Parameters!$C$51), IF(E1=10, 0.4*(Parameters!$C$50 + Parameters!$C$51), 0))) + IF(E1=11, 0.4*Parameters!$C$57, IF(E1=13, 0.2*Parameters!$C$57, IF(E1=16, 0.4*Parameters!$C$57, 0))) + IF(E1=23, 0.4*Parameters!$C$58, IF(E1=25, 0.2*Parameters!$C$58, IF(E1=28, 0.4*Parameters!$C$58, 0))) + IF(E1=1, Parameters!$C$52, 0) + IF(E1=4, Parameters!$C$53, 0) + IF(E1=10, Parameters!$C$55, 0) + IF(E1=10, Parameters!$C$56, 0)</f>
        <v>0</v>
      </c>
      <c r="F18" s="10">
        <f>IF(F1=1, 0.4*(Parameters!$C$50 + Parameters!$C$51), IF(F1=3, 0.2*(Parameters!$C$50 + Parameters!$C$51), IF(F1=10, 0.4*(Parameters!$C$50 + Parameters!$C$51), 0))) + IF(F1=11, 0.4*Parameters!$C$57, IF(F1=13, 0.2*Parameters!$C$57, IF(F1=16, 0.4*Parameters!$C$57, 0))) + IF(F1=23, 0.4*Parameters!$C$58, IF(F1=25, 0.2*Parameters!$C$58, IF(F1=28, 0.4*Parameters!$C$58, 0))) + IF(F1=1, Parameters!$C$52, 0) + IF(F1=4, Parameters!$C$53, 0) + IF(F1=10, Parameters!$C$55, 0) + IF(F1=10, Parameters!$C$56, 0)</f>
        <v>0</v>
      </c>
      <c r="G18" s="10">
        <f>IF(G1=1, 0.4*(Parameters!$C$50 + Parameters!$C$51), IF(G1=3, 0.2*(Parameters!$C$50 + Parameters!$C$51), IF(G1=10, 0.4*(Parameters!$C$50 + Parameters!$C$51), 0))) + IF(G1=11, 0.4*Parameters!$C$57, IF(G1=13, 0.2*Parameters!$C$57, IF(G1=16, 0.4*Parameters!$C$57, 0))) + IF(G1=23, 0.4*Parameters!$C$58, IF(G1=25, 0.2*Parameters!$C$58, IF(G1=28, 0.4*Parameters!$C$58, 0))) + IF(G1=1, Parameters!$C$52, 0) + IF(G1=4, Parameters!$C$53, 0) + IF(G1=10, Parameters!$C$55, 0) + IF(G1=10, Parameters!$C$56, 0)</f>
        <v>0</v>
      </c>
      <c r="H18" s="10">
        <f>IF(H1=1, 0.4*(Parameters!$C$50 + Parameters!$C$51), IF(H1=3, 0.2*(Parameters!$C$50 + Parameters!$C$51), IF(H1=10, 0.4*(Parameters!$C$50 + Parameters!$C$51), 0))) + IF(H1=11, 0.4*Parameters!$C$57, IF(H1=13, 0.2*Parameters!$C$57, IF(H1=16, 0.4*Parameters!$C$57, 0))) + IF(H1=23, 0.4*Parameters!$C$58, IF(H1=25, 0.2*Parameters!$C$58, IF(H1=28, 0.4*Parameters!$C$58, 0))) + IF(H1=1, Parameters!$C$52, 0) + IF(H1=4, Parameters!$C$53, 0) + IF(H1=10, Parameters!$C$55, 0) + IF(H1=10, Parameters!$C$56, 0)</f>
        <v>0</v>
      </c>
      <c r="I18" s="10">
        <f>IF(I1=1, 0.4*(Parameters!$C$50 + Parameters!$C$51), IF(I1=3, 0.2*(Parameters!$C$50 + Parameters!$C$51), IF(I1=10, 0.4*(Parameters!$C$50 + Parameters!$C$51), 0))) + IF(I1=11, 0.4*Parameters!$C$57, IF(I1=13, 0.2*Parameters!$C$57, IF(I1=16, 0.4*Parameters!$C$57, 0))) + IF(I1=23, 0.4*Parameters!$C$58, IF(I1=25, 0.2*Parameters!$C$58, IF(I1=28, 0.4*Parameters!$C$58, 0))) + IF(I1=1, Parameters!$C$52, 0) + IF(I1=4, Parameters!$C$53, 0) + IF(I1=10, Parameters!$C$55, 0) + IF(I1=10, Parameters!$C$56, 0)</f>
        <v>0</v>
      </c>
      <c r="J18" s="10">
        <f>IF(J1=1, 0.4*(Parameters!$C$50 + Parameters!$C$51), IF(J1=3, 0.2*(Parameters!$C$50 + Parameters!$C$51), IF(J1=10, 0.4*(Parameters!$C$50 + Parameters!$C$51), 0))) + IF(J1=11, 0.4*Parameters!$C$57, IF(J1=13, 0.2*Parameters!$C$57, IF(J1=16, 0.4*Parameters!$C$57, 0))) + IF(J1=23, 0.4*Parameters!$C$58, IF(J1=25, 0.2*Parameters!$C$58, IF(J1=28, 0.4*Parameters!$C$58, 0))) + IF(J1=1, Parameters!$C$52, 0) + IF(J1=4, Parameters!$C$53, 0) + IF(J1=10, Parameters!$C$55, 0) + IF(J1=10, Parameters!$C$56, 0)</f>
        <v>0</v>
      </c>
      <c r="K18" s="10">
        <f>IF(K1=1, 0.4*(Parameters!$C$50 + Parameters!$C$51), IF(K1=3, 0.2*(Parameters!$C$50 + Parameters!$C$51), IF(K1=10, 0.4*(Parameters!$C$50 + Parameters!$C$51), 0))) + IF(K1=11, 0.4*Parameters!$C$57, IF(K1=13, 0.2*Parameters!$C$57, IF(K1=16, 0.4*Parameters!$C$57, 0))) + IF(K1=23, 0.4*Parameters!$C$58, IF(K1=25, 0.2*Parameters!$C$58, IF(K1=28, 0.4*Parameters!$C$58, 0))) + IF(K1=1, Parameters!$C$52, 0) + IF(K1=4, Parameters!$C$53, 0) + IF(K1=10, Parameters!$C$55, 0) + IF(K1=10, Parameters!$C$56, 0)</f>
        <v>0</v>
      </c>
      <c r="L18" s="10">
        <f>IF(L1=1, 0.4*(Parameters!$C$50 + Parameters!$C$51), IF(L1=3, 0.2*(Parameters!$C$50 + Parameters!$C$51), IF(L1=10, 0.4*(Parameters!$C$50 + Parameters!$C$51), 0))) + IF(L1=11, 0.4*Parameters!$C$57, IF(L1=13, 0.2*Parameters!$C$57, IF(L1=16, 0.4*Parameters!$C$57, 0))) + IF(L1=23, 0.4*Parameters!$C$58, IF(L1=25, 0.2*Parameters!$C$58, IF(L1=28, 0.4*Parameters!$C$58, 0))) + IF(L1=1, Parameters!$C$52, 0) + IF(L1=4, Parameters!$C$53, 0) + IF(L1=10, Parameters!$C$55, 0) + IF(L1=10, Parameters!$C$56, 0)</f>
        <v>0</v>
      </c>
      <c r="M18" s="10">
        <f>IF(M1=1, 0.4*(Parameters!$C$50 + Parameters!$C$51), IF(M1=3, 0.2*(Parameters!$C$50 + Parameters!$C$51), IF(M1=10, 0.4*(Parameters!$C$50 + Parameters!$C$51), 0))) + IF(M1=11, 0.4*Parameters!$C$57, IF(M1=13, 0.2*Parameters!$C$57, IF(M1=16, 0.4*Parameters!$C$57, 0))) + IF(M1=23, 0.4*Parameters!$C$58, IF(M1=25, 0.2*Parameters!$C$58, IF(M1=28, 0.4*Parameters!$C$58, 0))) + IF(M1=1, Parameters!$C$52, 0) + IF(M1=4, Parameters!$C$53, 0) + IF(M1=10, Parameters!$C$55, 0) + IF(M1=10, Parameters!$C$56, 0)</f>
        <v>0</v>
      </c>
      <c r="N18" s="10">
        <f>IF(N1=1, 0.4*(Parameters!$C$50 + Parameters!$C$51), IF(N1=3, 0.2*(Parameters!$C$50 + Parameters!$C$51), IF(N1=10, 0.4*(Parameters!$C$50 + Parameters!$C$51), 0))) + IF(N1=11, 0.4*Parameters!$C$57, IF(N1=13, 0.2*Parameters!$C$57, IF(N1=16, 0.4*Parameters!$C$57, 0))) + IF(N1=23, 0.4*Parameters!$C$58, IF(N1=25, 0.2*Parameters!$C$58, IF(N1=28, 0.4*Parameters!$C$58, 0))) + IF(N1=1, Parameters!$C$52, 0) + IF(N1=4, Parameters!$C$53, 0) + IF(N1=10, Parameters!$C$55, 0) + IF(N1=10, Parameters!$C$56, 0)</f>
        <v>0</v>
      </c>
      <c r="O18" s="10">
        <f>IF(O1=1, 0.4*(Parameters!$C$50 + Parameters!$C$51), IF(O1=3, 0.2*(Parameters!$C$50 + Parameters!$C$51), IF(O1=10, 0.4*(Parameters!$C$50 + Parameters!$C$51), 0))) + IF(O1=11, 0.4*Parameters!$C$57, IF(O1=13, 0.2*Parameters!$C$57, IF(O1=16, 0.4*Parameters!$C$57, 0))) + IF(O1=23, 0.4*Parameters!$C$58, IF(O1=25, 0.2*Parameters!$C$58, IF(O1=28, 0.4*Parameters!$C$58, 0))) + IF(O1=1, Parameters!$C$52, 0) + IF(O1=4, Parameters!$C$53, 0) + IF(O1=10, Parameters!$C$55, 0) + IF(O1=10, Parameters!$C$56, 0)</f>
        <v>0</v>
      </c>
      <c r="P18" s="10">
        <f>IF(P1=1, 0.4*(Parameters!$C$50 + Parameters!$C$51), IF(P1=3, 0.2*(Parameters!$C$50 + Parameters!$C$51), IF(P1=10, 0.4*(Parameters!$C$50 + Parameters!$C$51), 0))) + IF(P1=11, 0.4*Parameters!$C$57, IF(P1=13, 0.2*Parameters!$C$57, IF(P1=16, 0.4*Parameters!$C$57, 0))) + IF(P1=23, 0.4*Parameters!$C$58, IF(P1=25, 0.2*Parameters!$C$58, IF(P1=28, 0.4*Parameters!$C$58, 0))) + IF(P1=1, Parameters!$C$52, 0) + IF(P1=4, Parameters!$C$53, 0) + IF(P1=10, Parameters!$C$55, 0) + IF(P1=10, Parameters!$C$56, 0)</f>
        <v>0</v>
      </c>
      <c r="Q18" s="10">
        <f>IF(Q1=1, 0.4*(Parameters!$C$50 + Parameters!$C$51), IF(Q1=3, 0.2*(Parameters!$C$50 + Parameters!$C$51), IF(Q1=10, 0.4*(Parameters!$C$50 + Parameters!$C$51), 0))) + IF(Q1=11, 0.4*Parameters!$C$57, IF(Q1=13, 0.2*Parameters!$C$57, IF(Q1=16, 0.4*Parameters!$C$57, 0))) + IF(Q1=23, 0.4*Parameters!$C$58, IF(Q1=25, 0.2*Parameters!$C$58, IF(Q1=28, 0.4*Parameters!$C$58, 0))) + IF(Q1=1, Parameters!$C$52, 0) + IF(Q1=4, Parameters!$C$53, 0) + IF(Q1=10, Parameters!$C$55, 0) + IF(Q1=10, Parameters!$C$56, 0)</f>
        <v>0</v>
      </c>
      <c r="R18" s="10">
        <f>IF(R1=1, 0.4*(Parameters!$C$50 + Parameters!$C$51), IF(R1=3, 0.2*(Parameters!$C$50 + Parameters!$C$51), IF(R1=10, 0.4*(Parameters!$C$50 + Parameters!$C$51), 0))) + IF(R1=11, 0.4*Parameters!$C$57, IF(R1=13, 0.2*Parameters!$C$57, IF(R1=16, 0.4*Parameters!$C$57, 0))) + IF(R1=23, 0.4*Parameters!$C$58, IF(R1=25, 0.2*Parameters!$C$58, IF(R1=28, 0.4*Parameters!$C$58, 0))) + IF(R1=1, Parameters!$C$52, 0) + IF(R1=4, Parameters!$C$53, 0) + IF(R1=10, Parameters!$C$55, 0) + IF(R1=10, Parameters!$C$56, 0)</f>
        <v>0</v>
      </c>
      <c r="S18" s="10">
        <f>IF(S1=1, 0.4*(Parameters!$C$50 + Parameters!$C$51), IF(S1=3, 0.2*(Parameters!$C$50 + Parameters!$C$51), IF(S1=10, 0.4*(Parameters!$C$50 + Parameters!$C$51), 0))) + IF(S1=11, 0.4*Parameters!$C$57, IF(S1=13, 0.2*Parameters!$C$57, IF(S1=16, 0.4*Parameters!$C$57, 0))) + IF(S1=23, 0.4*Parameters!$C$58, IF(S1=25, 0.2*Parameters!$C$58, IF(S1=28, 0.4*Parameters!$C$58, 0))) + IF(S1=1, Parameters!$C$52, 0) + IF(S1=4, Parameters!$C$53, 0) + IF(S1=10, Parameters!$C$55, 0) + IF(S1=10, Parameters!$C$56, 0)</f>
        <v>0</v>
      </c>
      <c r="T18" s="10">
        <f>IF(T1=1, 0.4*(Parameters!$C$50 + Parameters!$C$51), IF(T1=3, 0.2*(Parameters!$C$50 + Parameters!$C$51), IF(T1=10, 0.4*(Parameters!$C$50 + Parameters!$C$51), 0))) + IF(T1=11, 0.4*Parameters!$C$57, IF(T1=13, 0.2*Parameters!$C$57, IF(T1=16, 0.4*Parameters!$C$57, 0))) + IF(T1=23, 0.4*Parameters!$C$58, IF(T1=25, 0.2*Parameters!$C$58, IF(T1=28, 0.4*Parameters!$C$58, 0))) + IF(T1=1, Parameters!$C$52, 0) + IF(T1=4, Parameters!$C$53, 0) + IF(T1=10, Parameters!$C$55, 0) + IF(T1=10, Parameters!$C$56, 0)</f>
        <v>0</v>
      </c>
      <c r="U18" s="10">
        <f>IF(U1=1, 0.4*(Parameters!$C$50 + Parameters!$C$51), IF(U1=3, 0.2*(Parameters!$C$50 + Parameters!$C$51), IF(U1=10, 0.4*(Parameters!$C$50 + Parameters!$C$51), 0))) + IF(U1=11, 0.4*Parameters!$C$57, IF(U1=13, 0.2*Parameters!$C$57, IF(U1=16, 0.4*Parameters!$C$57, 0))) + IF(U1=23, 0.4*Parameters!$C$58, IF(U1=25, 0.2*Parameters!$C$58, IF(U1=28, 0.4*Parameters!$C$58, 0))) + IF(U1=1, Parameters!$C$52, 0) + IF(U1=4, Parameters!$C$53, 0) + IF(U1=10, Parameters!$C$55, 0) + IF(U1=10, Parameters!$C$56, 0)</f>
        <v>0</v>
      </c>
      <c r="V18" s="10">
        <f>IF(V1=1, 0.4*(Parameters!$C$50 + Parameters!$C$51), IF(V1=3, 0.2*(Parameters!$C$50 + Parameters!$C$51), IF(V1=10, 0.4*(Parameters!$C$50 + Parameters!$C$51), 0))) + IF(V1=11, 0.4*Parameters!$C$57, IF(V1=13, 0.2*Parameters!$C$57, IF(V1=16, 0.4*Parameters!$C$57, 0))) + IF(V1=23, 0.4*Parameters!$C$58, IF(V1=25, 0.2*Parameters!$C$58, IF(V1=28, 0.4*Parameters!$C$58, 0))) + IF(V1=1, Parameters!$C$52, 0) + IF(V1=4, Parameters!$C$53, 0) + IF(V1=10, Parameters!$C$55, 0) + IF(V1=10, Parameters!$C$56, 0)</f>
        <v>0</v>
      </c>
      <c r="W18" s="10">
        <f>IF(W1=1, 0.4*(Parameters!$C$50 + Parameters!$C$51), IF(W1=3, 0.2*(Parameters!$C$50 + Parameters!$C$51), IF(W1=10, 0.4*(Parameters!$C$50 + Parameters!$C$51), 0))) + IF(W1=11, 0.4*Parameters!$C$57, IF(W1=13, 0.2*Parameters!$C$57, IF(W1=16, 0.4*Parameters!$C$57, 0))) + IF(W1=23, 0.4*Parameters!$C$58, IF(W1=25, 0.2*Parameters!$C$58, IF(W1=28, 0.4*Parameters!$C$58, 0))) + IF(W1=1, Parameters!$C$52, 0) + IF(W1=4, Parameters!$C$53, 0) + IF(W1=10, Parameters!$C$55, 0) + IF(W1=10, Parameters!$C$56, 0)</f>
        <v>0</v>
      </c>
      <c r="X18" s="10">
        <f>IF(X1=1, 0.4*(Parameters!$C$50 + Parameters!$C$51), IF(X1=3, 0.2*(Parameters!$C$50 + Parameters!$C$51), IF(X1=10, 0.4*(Parameters!$C$50 + Parameters!$C$51), 0))) + IF(X1=11, 0.4*Parameters!$C$57, IF(X1=13, 0.2*Parameters!$C$57, IF(X1=16, 0.4*Parameters!$C$57, 0))) + IF(X1=23, 0.4*Parameters!$C$58, IF(X1=25, 0.2*Parameters!$C$58, IF(X1=28, 0.4*Parameters!$C$58, 0))) + IF(X1=1, Parameters!$C$52, 0) + IF(X1=4, Parameters!$C$53, 0) + IF(X1=10, Parameters!$C$55, 0) + IF(X1=10, Parameters!$C$56, 0)</f>
        <v>0</v>
      </c>
      <c r="Y18" s="10">
        <f>IF(Y1=1, 0.4*(Parameters!$C$50 + Parameters!$C$51), IF(Y1=3, 0.2*(Parameters!$C$50 + Parameters!$C$51), IF(Y1=10, 0.4*(Parameters!$C$50 + Parameters!$C$51), 0))) + IF(Y1=11, 0.4*Parameters!$C$57, IF(Y1=13, 0.2*Parameters!$C$57, IF(Y1=16, 0.4*Parameters!$C$57, 0))) + IF(Y1=23, 0.4*Parameters!$C$58, IF(Y1=25, 0.2*Parameters!$C$58, IF(Y1=28, 0.4*Parameters!$C$58, 0))) + IF(Y1=1, Parameters!$C$52, 0) + IF(Y1=4, Parameters!$C$53, 0) + IF(Y1=10, Parameters!$C$55, 0) + IF(Y1=10, Parameters!$C$56, 0)</f>
        <v>0</v>
      </c>
      <c r="Z18" s="10">
        <f>IF(Z1=1, 0.4*(Parameters!$C$50 + Parameters!$C$51), IF(Z1=3, 0.2*(Parameters!$C$50 + Parameters!$C$51), IF(Z1=10, 0.4*(Parameters!$C$50 + Parameters!$C$51), 0))) + IF(Z1=11, 0.4*Parameters!$C$57, IF(Z1=13, 0.2*Parameters!$C$57, IF(Z1=16, 0.4*Parameters!$C$57, 0))) + IF(Z1=23, 0.4*Parameters!$C$58, IF(Z1=25, 0.2*Parameters!$C$58, IF(Z1=28, 0.4*Parameters!$C$58, 0))) + IF(Z1=1, Parameters!$C$52, 0) + IF(Z1=4, Parameters!$C$53, 0) + IF(Z1=10, Parameters!$C$55, 0) + IF(Z1=10, Parameters!$C$56, 0)</f>
        <v>0</v>
      </c>
      <c r="AA18" s="10">
        <f>IF(AA1=1, 0.4*(Parameters!$C$50 + Parameters!$C$51), IF(AA1=3, 0.2*(Parameters!$C$50 + Parameters!$C$51), IF(AA1=10, 0.4*(Parameters!$C$50 + Parameters!$C$51), 0))) + IF(AA1=11, 0.4*Parameters!$C$57, IF(AA1=13, 0.2*Parameters!$C$57, IF(AA1=16, 0.4*Parameters!$C$57, 0))) + IF(AA1=23, 0.4*Parameters!$C$58, IF(AA1=25, 0.2*Parameters!$C$58, IF(AA1=28, 0.4*Parameters!$C$58, 0))) + IF(AA1=1, Parameters!$C$52, 0) + IF(AA1=4, Parameters!$C$53, 0) + IF(AA1=10, Parameters!$C$55, 0) + IF(AA1=10, Parameters!$C$56, 0)</f>
        <v>0</v>
      </c>
      <c r="AB18" s="10">
        <f>IF(AB1=1, 0.4*(Parameters!$C$50 + Parameters!$C$51), IF(AB1=3, 0.2*(Parameters!$C$50 + Parameters!$C$51), IF(AB1=10, 0.4*(Parameters!$C$50 + Parameters!$C$51), 0))) + IF(AB1=11, 0.4*Parameters!$C$57, IF(AB1=13, 0.2*Parameters!$C$57, IF(AB1=16, 0.4*Parameters!$C$57, 0))) + IF(AB1=23, 0.4*Parameters!$C$58, IF(AB1=25, 0.2*Parameters!$C$58, IF(AB1=28, 0.4*Parameters!$C$58, 0))) + IF(AB1=1, Parameters!$C$52, 0) + IF(AB1=4, Parameters!$C$53, 0) + IF(AB1=10, Parameters!$C$55, 0) + IF(AB1=10, Parameters!$C$56, 0)</f>
        <v>0</v>
      </c>
      <c r="AC18" s="10">
        <f>IF(AC1=1, 0.4*(Parameters!$C$50 + Parameters!$C$51), IF(AC1=3, 0.2*(Parameters!$C$50 + Parameters!$C$51), IF(AC1=10, 0.4*(Parameters!$C$50 + Parameters!$C$51), 0))) + IF(AC1=11, 0.4*Parameters!$C$57, IF(AC1=13, 0.2*Parameters!$C$57, IF(AC1=16, 0.4*Parameters!$C$57, 0))) + IF(AC1=23, 0.4*Parameters!$C$58, IF(AC1=25, 0.2*Parameters!$C$58, IF(AC1=28, 0.4*Parameters!$C$58, 0))) + IF(AC1=1, Parameters!$C$52, 0) + IF(AC1=4, Parameters!$C$53, 0) + IF(AC1=10, Parameters!$C$55, 0) + IF(AC1=10, Parameters!$C$56, 0)</f>
        <v>0</v>
      </c>
      <c r="AD18" s="10">
        <f>IF(AD1=1, 0.4*(Parameters!$C$50 + Parameters!$C$51), IF(AD1=3, 0.2*(Parameters!$C$50 + Parameters!$C$51), IF(AD1=10, 0.4*(Parameters!$C$50 + Parameters!$C$51), 0))) + IF(AD1=11, 0.4*Parameters!$C$57, IF(AD1=13, 0.2*Parameters!$C$57, IF(AD1=16, 0.4*Parameters!$C$57, 0))) + IF(AD1=23, 0.4*Parameters!$C$58, IF(AD1=25, 0.2*Parameters!$C$58, IF(AD1=28, 0.4*Parameters!$C$58, 0))) + IF(AD1=1, Parameters!$C$52, 0) + IF(AD1=4, Parameters!$C$53, 0) + IF(AD1=10, Parameters!$C$55, 0) + IF(AD1=10, Parameters!$C$56, 0)</f>
        <v>0</v>
      </c>
      <c r="AE18" s="10">
        <f>IF(AE1=1, 0.4*(Parameters!$C$50 + Parameters!$C$51), IF(AE1=3, 0.2*(Parameters!$C$50 + Parameters!$C$51), IF(AE1=10, 0.4*(Parameters!$C$50 + Parameters!$C$51), 0))) + IF(AE1=11, 0.4*Parameters!$C$57, IF(AE1=13, 0.2*Parameters!$C$57, IF(AE1=16, 0.4*Parameters!$C$57, 0))) + IF(AE1=23, 0.4*Parameters!$C$58, IF(AE1=25, 0.2*Parameters!$C$58, IF(AE1=28, 0.4*Parameters!$C$58, 0))) + IF(AE1=1, Parameters!$C$52, 0) + IF(AE1=4, Parameters!$C$53, 0) + IF(AE1=10, Parameters!$C$55, 0) + IF(AE1=10, Parameters!$C$56, 0)</f>
        <v>0</v>
      </c>
      <c r="AF18" s="10">
        <f>IF(AF1=1, 0.4*(Parameters!$C$50 + Parameters!$C$51), IF(AF1=3, 0.2*(Parameters!$C$50 + Parameters!$C$51), IF(AF1=10, 0.4*(Parameters!$C$50 + Parameters!$C$51), 0))) + IF(AF1=11, 0.4*Parameters!$C$57, IF(AF1=13, 0.2*Parameters!$C$57, IF(AF1=16, 0.4*Parameters!$C$57, 0))) + IF(AF1=23, 0.4*Parameters!$C$58, IF(AF1=25, 0.2*Parameters!$C$58, IF(AF1=28, 0.4*Parameters!$C$58, 0))) + IF(AF1=1, Parameters!$C$52, 0) + IF(AF1=4, Parameters!$C$53, 0) + IF(AF1=10, Parameters!$C$55, 0) + IF(AF1=10, Parameters!$C$56, 0)</f>
        <v>0</v>
      </c>
      <c r="AG18" s="10">
        <f>IF(AG1=1, 0.4*(Parameters!$C$50 + Parameters!$C$51), IF(AG1=3, 0.2*(Parameters!$C$50 + Parameters!$C$51), IF(AG1=10, 0.4*(Parameters!$C$50 + Parameters!$C$51), 0))) + IF(AG1=11, 0.4*Parameters!$C$57, IF(AG1=13, 0.2*Parameters!$C$57, IF(AG1=16, 0.4*Parameters!$C$57, 0))) + IF(AG1=23, 0.4*Parameters!$C$58, IF(AG1=25, 0.2*Parameters!$C$58, IF(AG1=28, 0.4*Parameters!$C$58, 0))) + IF(AG1=1, Parameters!$C$52, 0) + IF(AG1=4, Parameters!$C$53, 0) + IF(AG1=10, Parameters!$C$55, 0) + IF(AG1=10, Parameters!$C$56, 0)</f>
        <v>0</v>
      </c>
      <c r="AH18" s="10">
        <f>IF(AH1=1, 0.4*(Parameters!$C$50 + Parameters!$C$51), IF(AH1=3, 0.2*(Parameters!$C$50 + Parameters!$C$51), IF(AH1=10, 0.4*(Parameters!$C$50 + Parameters!$C$51), 0))) + IF(AH1=11, 0.4*Parameters!$C$57, IF(AH1=13, 0.2*Parameters!$C$57, IF(AH1=16, 0.4*Parameters!$C$57, 0))) + IF(AH1=23, 0.4*Parameters!$C$58, IF(AH1=25, 0.2*Parameters!$C$58, IF(AH1=28, 0.4*Parameters!$C$58, 0))) + IF(AH1=1, Parameters!$C$52, 0) + IF(AH1=4, Parameters!$C$53, 0) + IF(AH1=10, Parameters!$C$55, 0) + IF(AH1=10, Parameters!$C$56, 0)</f>
        <v>0</v>
      </c>
      <c r="AI18" s="10">
        <f>IF(AI1=1, 0.4*(Parameters!$C$50 + Parameters!$C$51), IF(AI1=3, 0.2*(Parameters!$C$50 + Parameters!$C$51), IF(AI1=10, 0.4*(Parameters!$C$50 + Parameters!$C$51), 0))) + IF(AI1=11, 0.4*Parameters!$C$57, IF(AI1=13, 0.2*Parameters!$C$57, IF(AI1=16, 0.4*Parameters!$C$57, 0))) + IF(AI1=23, 0.4*Parameters!$C$58, IF(AI1=25, 0.2*Parameters!$C$58, IF(AI1=28, 0.4*Parameters!$C$58, 0))) + IF(AI1=1, Parameters!$C$52, 0) + IF(AI1=4, Parameters!$C$53, 0) + IF(AI1=10, Parameters!$C$55, 0) + IF(AI1=10, Parameters!$C$56, 0)</f>
        <v>0</v>
      </c>
      <c r="AJ18" s="10">
        <f>IF(AJ1=1, 0.4*(Parameters!$C$50 + Parameters!$C$51), IF(AJ1=3, 0.2*(Parameters!$C$50 + Parameters!$C$51), IF(AJ1=10, 0.4*(Parameters!$C$50 + Parameters!$C$51), 0))) + IF(AJ1=11, 0.4*Parameters!$C$57, IF(AJ1=13, 0.2*Parameters!$C$57, IF(AJ1=16, 0.4*Parameters!$C$57, 0))) + IF(AJ1=23, 0.4*Parameters!$C$58, IF(AJ1=25, 0.2*Parameters!$C$58, IF(AJ1=28, 0.4*Parameters!$C$58, 0))) + IF(AJ1=1, Parameters!$C$52, 0) + IF(AJ1=4, Parameters!$C$53, 0) + IF(AJ1=10, Parameters!$C$55, 0) + IF(AJ1=10, Parameters!$C$56, 0)</f>
        <v>0</v>
      </c>
      <c r="AK18" s="10">
        <f>IF(AK1=1, 0.4*(Parameters!$C$50 + Parameters!$C$51), IF(AK1=3, 0.2*(Parameters!$C$50 + Parameters!$C$51), IF(AK1=10, 0.4*(Parameters!$C$50 + Parameters!$C$51), 0))) + IF(AK1=11, 0.4*Parameters!$C$57, IF(AK1=13, 0.2*Parameters!$C$57, IF(AK1=16, 0.4*Parameters!$C$57, 0))) + IF(AK1=23, 0.4*Parameters!$C$58, IF(AK1=25, 0.2*Parameters!$C$58, IF(AK1=28, 0.4*Parameters!$C$58, 0))) + IF(AK1=1, Parameters!$C$52, 0) + IF(AK1=4, Parameters!$C$53, 0) + IF(AK1=10, Parameters!$C$55, 0) + IF(AK1=10, Parameters!$C$56, 0)</f>
        <v>0</v>
      </c>
      <c r="AL18" s="10">
        <f>IF(AL1=1, 0.4*(Parameters!$C$50 + Parameters!$C$51), IF(AL1=3, 0.2*(Parameters!$C$50 + Parameters!$C$51), IF(AL1=10, 0.4*(Parameters!$C$50 + Parameters!$C$51), 0))) + IF(AL1=11, 0.4*Parameters!$C$57, IF(AL1=13, 0.2*Parameters!$C$57, IF(AL1=16, 0.4*Parameters!$C$57, 0))) + IF(AL1=23, 0.4*Parameters!$C$58, IF(AL1=25, 0.2*Parameters!$C$58, IF(AL1=28, 0.4*Parameters!$C$58, 0))) + IF(AL1=1, Parameters!$C$52, 0) + IF(AL1=4, Parameters!$C$53, 0) + IF(AL1=10, Parameters!$C$55, 0) + IF(AL1=10, Parameters!$C$56, 0)</f>
        <v>0</v>
      </c>
      <c r="AM18" s="10">
        <f>IF(AM1=1, 0.4*(Parameters!$C$50 + Parameters!$C$51), IF(AM1=3, 0.2*(Parameters!$C$50 + Parameters!$C$51), IF(AM1=10, 0.4*(Parameters!$C$50 + Parameters!$C$51), 0))) + IF(AM1=11, 0.4*Parameters!$C$57, IF(AM1=13, 0.2*Parameters!$C$57, IF(AM1=16, 0.4*Parameters!$C$57, 0))) + IF(AM1=23, 0.4*Parameters!$C$58, IF(AM1=25, 0.2*Parameters!$C$58, IF(AM1=28, 0.4*Parameters!$C$58, 0))) + IF(AM1=1, Parameters!$C$52, 0) + IF(AM1=4, Parameters!$C$53, 0) + IF(AM1=10, Parameters!$C$55, 0) + IF(AM1=10, Parameters!$C$56, 0)</f>
        <v>0</v>
      </c>
      <c r="AN18" s="10">
        <f>IF(AN1=1, 0.4*(Parameters!$C$50 + Parameters!$C$51), IF(AN1=3, 0.2*(Parameters!$C$50 + Parameters!$C$51), IF(AN1=10, 0.4*(Parameters!$C$50 + Parameters!$C$51), 0))) + IF(AN1=11, 0.4*Parameters!$C$57, IF(AN1=13, 0.2*Parameters!$C$57, IF(AN1=16, 0.4*Parameters!$C$57, 0))) + IF(AN1=23, 0.4*Parameters!$C$58, IF(AN1=25, 0.2*Parameters!$C$58, IF(AN1=28, 0.4*Parameters!$C$58, 0))) + IF(AN1=1, Parameters!$C$52, 0) + IF(AN1=4, Parameters!$C$53, 0) + IF(AN1=10, Parameters!$C$55, 0) + IF(AN1=10, Parameters!$C$56, 0)</f>
        <v>0</v>
      </c>
      <c r="AO18" s="10">
        <f>IF(AO1=1, 0.4*(Parameters!$C$50 + Parameters!$C$51), IF(AO1=3, 0.2*(Parameters!$C$50 + Parameters!$C$51), IF(AO1=10, 0.4*(Parameters!$C$50 + Parameters!$C$51), 0))) + IF(AO1=11, 0.4*Parameters!$C$57, IF(AO1=13, 0.2*Parameters!$C$57, IF(AO1=16, 0.4*Parameters!$C$57, 0))) + IF(AO1=23, 0.4*Parameters!$C$58, IF(AO1=25, 0.2*Parameters!$C$58, IF(AO1=28, 0.4*Parameters!$C$58, 0))) + IF(AO1=1, Parameters!$C$52, 0) + IF(AO1=4, Parameters!$C$53, 0) + IF(AO1=10, Parameters!$C$55, 0) + IF(AO1=10, Parameters!$C$56, 0)</f>
        <v>0</v>
      </c>
      <c r="AP18" s="10">
        <f>IF(AP1=1, 0.4*(Parameters!$C$50 + Parameters!$C$51), IF(AP1=3, 0.2*(Parameters!$C$50 + Parameters!$C$51), IF(AP1=10, 0.4*(Parameters!$C$50 + Parameters!$C$51), 0))) + IF(AP1=11, 0.4*Parameters!$C$57, IF(AP1=13, 0.2*Parameters!$C$57, IF(AP1=16, 0.4*Parameters!$C$57, 0))) + IF(AP1=23, 0.4*Parameters!$C$58, IF(AP1=25, 0.2*Parameters!$C$58, IF(AP1=28, 0.4*Parameters!$C$58, 0))) + IF(AP1=1, Parameters!$C$52, 0) + IF(AP1=4, Parameters!$C$53, 0) + IF(AP1=10, Parameters!$C$55, 0) + IF(AP1=10, Parameters!$C$56, 0)</f>
        <v>0</v>
      </c>
      <c r="AQ18" s="10">
        <f>IF(AQ1=1, 0.4*(Parameters!$C$50 + Parameters!$C$51), IF(AQ1=3, 0.2*(Parameters!$C$50 + Parameters!$C$51), IF(AQ1=10, 0.4*(Parameters!$C$50 + Parameters!$C$51), 0))) + IF(AQ1=11, 0.4*Parameters!$C$57, IF(AQ1=13, 0.2*Parameters!$C$57, IF(AQ1=16, 0.4*Parameters!$C$57, 0))) + IF(AQ1=23, 0.4*Parameters!$C$58, IF(AQ1=25, 0.2*Parameters!$C$58, IF(AQ1=28, 0.4*Parameters!$C$58, 0))) + IF(AQ1=1, Parameters!$C$52, 0) + IF(AQ1=4, Parameters!$C$53, 0) + IF(AQ1=10, Parameters!$C$55, 0) + IF(AQ1=10, Parameters!$C$56, 0)</f>
        <v>0</v>
      </c>
      <c r="AR18" s="10">
        <f>IF(AR1=1, 0.4*(Parameters!$C$50 + Parameters!$C$51), IF(AR1=3, 0.2*(Parameters!$C$50 + Parameters!$C$51), IF(AR1=10, 0.4*(Parameters!$C$50 + Parameters!$C$51), 0))) + IF(AR1=11, 0.4*Parameters!$C$57, IF(AR1=13, 0.2*Parameters!$C$57, IF(AR1=16, 0.4*Parameters!$C$57, 0))) + IF(AR1=23, 0.4*Parameters!$C$58, IF(AR1=25, 0.2*Parameters!$C$58, IF(AR1=28, 0.4*Parameters!$C$58, 0))) + IF(AR1=1, Parameters!$C$52, 0) + IF(AR1=4, Parameters!$C$53, 0) + IF(AR1=10, Parameters!$C$55, 0) + IF(AR1=10, Parameters!$C$56, 0)</f>
        <v>0</v>
      </c>
      <c r="AS18" s="10">
        <f>IF(AS1=1, 0.4*(Parameters!$C$50 + Parameters!$C$51), IF(AS1=3, 0.2*(Parameters!$C$50 + Parameters!$C$51), IF(AS1=10, 0.4*(Parameters!$C$50 + Parameters!$C$51), 0))) + IF(AS1=11, 0.4*Parameters!$C$57, IF(AS1=13, 0.2*Parameters!$C$57, IF(AS1=16, 0.4*Parameters!$C$57, 0))) + IF(AS1=23, 0.4*Parameters!$C$58, IF(AS1=25, 0.2*Parameters!$C$58, IF(AS1=28, 0.4*Parameters!$C$58, 0))) + IF(AS1=1, Parameters!$C$52, 0) + IF(AS1=4, Parameters!$C$53, 0) + IF(AS1=10, Parameters!$C$55, 0) + IF(AS1=10, Parameters!$C$56, 0)</f>
        <v>0</v>
      </c>
      <c r="AT18" s="10">
        <f>IF(AT1=1, 0.4*(Parameters!$C$50 + Parameters!$C$51), IF(AT1=3, 0.2*(Parameters!$C$50 + Parameters!$C$51), IF(AT1=10, 0.4*(Parameters!$C$50 + Parameters!$C$51), 0))) + IF(AT1=11, 0.4*Parameters!$C$57, IF(AT1=13, 0.2*Parameters!$C$57, IF(AT1=16, 0.4*Parameters!$C$57, 0))) + IF(AT1=23, 0.4*Parameters!$C$58, IF(AT1=25, 0.2*Parameters!$C$58, IF(AT1=28, 0.4*Parameters!$C$58, 0))) + IF(AT1=1, Parameters!$C$52, 0) + IF(AT1=4, Parameters!$C$53, 0) + IF(AT1=10, Parameters!$C$55, 0) + IF(AT1=10, Parameters!$C$56, 0)</f>
        <v>0</v>
      </c>
      <c r="AU18" s="10">
        <f>IF(AU1=1, 0.4*(Parameters!$C$50 + Parameters!$C$51), IF(AU1=3, 0.2*(Parameters!$C$50 + Parameters!$C$51), IF(AU1=10, 0.4*(Parameters!$C$50 + Parameters!$C$51), 0))) + IF(AU1=11, 0.4*Parameters!$C$57, IF(AU1=13, 0.2*Parameters!$C$57, IF(AU1=16, 0.4*Parameters!$C$57, 0))) + IF(AU1=23, 0.4*Parameters!$C$58, IF(AU1=25, 0.2*Parameters!$C$58, IF(AU1=28, 0.4*Parameters!$C$58, 0))) + IF(AU1=1, Parameters!$C$52, 0) + IF(AU1=4, Parameters!$C$53, 0) + IF(AU1=10, Parameters!$C$55, 0) + IF(AU1=10, Parameters!$C$56, 0)</f>
        <v>0</v>
      </c>
      <c r="AV18" s="10">
        <f>IF(AV1=1, 0.4*(Parameters!$C$50 + Parameters!$C$51), IF(AV1=3, 0.2*(Parameters!$C$50 + Parameters!$C$51), IF(AV1=10, 0.4*(Parameters!$C$50 + Parameters!$C$51), 0))) + IF(AV1=11, 0.4*Parameters!$C$57, IF(AV1=13, 0.2*Parameters!$C$57, IF(AV1=16, 0.4*Parameters!$C$57, 0))) + IF(AV1=23, 0.4*Parameters!$C$58, IF(AV1=25, 0.2*Parameters!$C$58, IF(AV1=28, 0.4*Parameters!$C$58, 0))) + IF(AV1=1, Parameters!$C$52, 0) + IF(AV1=4, Parameters!$C$53, 0) + IF(AV1=10, Parameters!$C$55, 0) + IF(AV1=10, Parameters!$C$56, 0)</f>
        <v>0</v>
      </c>
      <c r="AW18" s="10">
        <f>IF(AW1=1, 0.4*(Parameters!$C$50 + Parameters!$C$51), IF(AW1=3, 0.2*(Parameters!$C$50 + Parameters!$C$51), IF(AW1=10, 0.4*(Parameters!$C$50 + Parameters!$C$51), 0))) + IF(AW1=11, 0.4*Parameters!$C$57, IF(AW1=13, 0.2*Parameters!$C$57, IF(AW1=16, 0.4*Parameters!$C$57, 0))) + IF(AW1=23, 0.4*Parameters!$C$58, IF(AW1=25, 0.2*Parameters!$C$58, IF(AW1=28, 0.4*Parameters!$C$58, 0))) + IF(AW1=1, Parameters!$C$52, 0) + IF(AW1=4, Parameters!$C$53, 0) + IF(AW1=10, Parameters!$C$55, 0) + IF(AW1=10, Parameters!$C$56, 0)</f>
        <v>0</v>
      </c>
      <c r="AX18" s="10">
        <f>IF(AX1=1, 0.4*(Parameters!$C$50 + Parameters!$C$51), IF(AX1=3, 0.2*(Parameters!$C$50 + Parameters!$C$51), IF(AX1=10, 0.4*(Parameters!$C$50 + Parameters!$C$51), 0))) + IF(AX1=11, 0.4*Parameters!$C$57, IF(AX1=13, 0.2*Parameters!$C$57, IF(AX1=16, 0.4*Parameters!$C$57, 0))) + IF(AX1=23, 0.4*Parameters!$C$58, IF(AX1=25, 0.2*Parameters!$C$58, IF(AX1=28, 0.4*Parameters!$C$58, 0))) + IF(AX1=1, Parameters!$C$52, 0) + IF(AX1=4, Parameters!$C$53, 0) + IF(AX1=10, Parameters!$C$55, 0) + IF(AX1=10, Parameters!$C$56, 0)</f>
        <v>0</v>
      </c>
      <c r="AY18" s="10">
        <f>IF(AY1=1, 0.4*(Parameters!$C$50 + Parameters!$C$51), IF(AY1=3, 0.2*(Parameters!$C$50 + Parameters!$C$51), IF(AY1=10, 0.4*(Parameters!$C$50 + Parameters!$C$51), 0))) + IF(AY1=11, 0.4*Parameters!$C$57, IF(AY1=13, 0.2*Parameters!$C$57, IF(AY1=16, 0.4*Parameters!$C$57, 0))) + IF(AY1=23, 0.4*Parameters!$C$58, IF(AY1=25, 0.2*Parameters!$C$58, IF(AY1=28, 0.4*Parameters!$C$58, 0))) + IF(AY1=1, Parameters!$C$52, 0) + IF(AY1=4, Parameters!$C$53, 0) + IF(AY1=10, Parameters!$C$55, 0) + IF(AY1=10, Parameters!$C$56, 0)</f>
        <v>0</v>
      </c>
      <c r="AZ18" s="10">
        <f>IF(AZ1=1, 0.4*(Parameters!$C$50 + Parameters!$C$51), IF(AZ1=3, 0.2*(Parameters!$C$50 + Parameters!$C$51), IF(AZ1=10, 0.4*(Parameters!$C$50 + Parameters!$C$51), 0))) + IF(AZ1=11, 0.4*Parameters!$C$57, IF(AZ1=13, 0.2*Parameters!$C$57, IF(AZ1=16, 0.4*Parameters!$C$57, 0))) + IF(AZ1=23, 0.4*Parameters!$C$58, IF(AZ1=25, 0.2*Parameters!$C$58, IF(AZ1=28, 0.4*Parameters!$C$58, 0))) + IF(AZ1=1, Parameters!$C$52, 0) + IF(AZ1=4, Parameters!$C$53, 0) + IF(AZ1=10, Parameters!$C$55, 0) + IF(AZ1=10, Parameters!$C$56, 0)</f>
        <v>0</v>
      </c>
      <c r="BA18" s="10">
        <f>IF(BA1=1, 0.4*(Parameters!$C$50 + Parameters!$C$51), IF(BA1=3, 0.2*(Parameters!$C$50 + Parameters!$C$51), IF(BA1=10, 0.4*(Parameters!$C$50 + Parameters!$C$51), 0))) + IF(BA1=11, 0.4*Parameters!$C$57, IF(BA1=13, 0.2*Parameters!$C$57, IF(BA1=16, 0.4*Parameters!$C$57, 0))) + IF(BA1=23, 0.4*Parameters!$C$58, IF(BA1=25, 0.2*Parameters!$C$58, IF(BA1=28, 0.4*Parameters!$C$58, 0))) + IF(BA1=1, Parameters!$C$52, 0) + IF(BA1=4, Parameters!$C$53, 0) + IF(BA1=10, Parameters!$C$55, 0) + IF(BA1=10, Parameters!$C$56, 0)</f>
        <v>0</v>
      </c>
      <c r="BB18" s="10">
        <f>IF(BB1=1, 0.4*(Parameters!$C$50 + Parameters!$C$51), IF(BB1=3, 0.2*(Parameters!$C$50 + Parameters!$C$51), IF(BB1=10, 0.4*(Parameters!$C$50 + Parameters!$C$51), 0))) + IF(BB1=11, 0.4*Parameters!$C$57, IF(BB1=13, 0.2*Parameters!$C$57, IF(BB1=16, 0.4*Parameters!$C$57, 0))) + IF(BB1=23, 0.4*Parameters!$C$58, IF(BB1=25, 0.2*Parameters!$C$58, IF(BB1=28, 0.4*Parameters!$C$58, 0))) + IF(BB1=1, Parameters!$C$52, 0) + IF(BB1=4, Parameters!$C$53, 0) + IF(BB1=10, Parameters!$C$55, 0) + IF(BB1=10, Parameters!$C$56, 0)</f>
        <v>0</v>
      </c>
      <c r="BC18" s="10">
        <f>IF(BC1=1, 0.4*(Parameters!$C$50 + Parameters!$C$51), IF(BC1=3, 0.2*(Parameters!$C$50 + Parameters!$C$51), IF(BC1=10, 0.4*(Parameters!$C$50 + Parameters!$C$51), 0))) + IF(BC1=11, 0.4*Parameters!$C$57, IF(BC1=13, 0.2*Parameters!$C$57, IF(BC1=16, 0.4*Parameters!$C$57, 0))) + IF(BC1=23, 0.4*Parameters!$C$58, IF(BC1=25, 0.2*Parameters!$C$58, IF(BC1=28, 0.4*Parameters!$C$58, 0))) + IF(BC1=1, Parameters!$C$52, 0) + IF(BC1=4, Parameters!$C$53, 0) + IF(BC1=10, Parameters!$C$55, 0) + IF(BC1=10, Parameters!$C$56, 0)</f>
        <v>0</v>
      </c>
      <c r="BD18" s="10">
        <f>IF(BD1=1, 0.4*(Parameters!$C$50 + Parameters!$C$51), IF(BD1=3, 0.2*(Parameters!$C$50 + Parameters!$C$51), IF(BD1=10, 0.4*(Parameters!$C$50 + Parameters!$C$51), 0))) + IF(BD1=11, 0.4*Parameters!$C$57, IF(BD1=13, 0.2*Parameters!$C$57, IF(BD1=16, 0.4*Parameters!$C$57, 0))) + IF(BD1=23, 0.4*Parameters!$C$58, IF(BD1=25, 0.2*Parameters!$C$58, IF(BD1=28, 0.4*Parameters!$C$58, 0))) + IF(BD1=1, Parameters!$C$52, 0) + IF(BD1=4, Parameters!$C$53, 0) + IF(BD1=10, Parameters!$C$55, 0) + IF(BD1=10, Parameters!$C$56, 0)</f>
        <v>0</v>
      </c>
      <c r="BE18" s="10">
        <f>IF(BE1=1, 0.4*(Parameters!$C$50 + Parameters!$C$51), IF(BE1=3, 0.2*(Parameters!$C$50 + Parameters!$C$51), IF(BE1=10, 0.4*(Parameters!$C$50 + Parameters!$C$51), 0))) + IF(BE1=11, 0.4*Parameters!$C$57, IF(BE1=13, 0.2*Parameters!$C$57, IF(BE1=16, 0.4*Parameters!$C$57, 0))) + IF(BE1=23, 0.4*Parameters!$C$58, IF(BE1=25, 0.2*Parameters!$C$58, IF(BE1=28, 0.4*Parameters!$C$58, 0))) + IF(BE1=1, Parameters!$C$52, 0) + IF(BE1=4, Parameters!$C$53, 0) + IF(BE1=10, Parameters!$C$55, 0) + IF(BE1=10, Parameters!$C$56, 0)</f>
        <v>0</v>
      </c>
      <c r="BF18" s="10">
        <f>IF(BF1=1, 0.4*(Parameters!$C$50 + Parameters!$C$51), IF(BF1=3, 0.2*(Parameters!$C$50 + Parameters!$C$51), IF(BF1=10, 0.4*(Parameters!$C$50 + Parameters!$C$51), 0))) + IF(BF1=11, 0.4*Parameters!$C$57, IF(BF1=13, 0.2*Parameters!$C$57, IF(BF1=16, 0.4*Parameters!$C$57, 0))) + IF(BF1=23, 0.4*Parameters!$C$58, IF(BF1=25, 0.2*Parameters!$C$58, IF(BF1=28, 0.4*Parameters!$C$58, 0))) + IF(BF1=1, Parameters!$C$52, 0) + IF(BF1=4, Parameters!$C$53, 0) + IF(BF1=10, Parameters!$C$55, 0) + IF(BF1=10, Parameters!$C$56, 0)</f>
        <v>0</v>
      </c>
      <c r="BG18" s="10">
        <f>IF(BG1=1, 0.4*(Parameters!$C$50 + Parameters!$C$51), IF(BG1=3, 0.2*(Parameters!$C$50 + Parameters!$C$51), IF(BG1=10, 0.4*(Parameters!$C$50 + Parameters!$C$51), 0))) + IF(BG1=11, 0.4*Parameters!$C$57, IF(BG1=13, 0.2*Parameters!$C$57, IF(BG1=16, 0.4*Parameters!$C$57, 0))) + IF(BG1=23, 0.4*Parameters!$C$58, IF(BG1=25, 0.2*Parameters!$C$58, IF(BG1=28, 0.4*Parameters!$C$58, 0))) + IF(BG1=1, Parameters!$C$52, 0) + IF(BG1=4, Parameters!$C$53, 0) + IF(BG1=10, Parameters!$C$55, 0) + IF(BG1=10, Parameters!$C$56, 0)</f>
        <v>0</v>
      </c>
      <c r="BH18" s="10">
        <f>IF(BH1=1, 0.4*(Parameters!$C$50 + Parameters!$C$51), IF(BH1=3, 0.2*(Parameters!$C$50 + Parameters!$C$51), IF(BH1=10, 0.4*(Parameters!$C$50 + Parameters!$C$51), 0))) + IF(BH1=11, 0.4*Parameters!$C$57, IF(BH1=13, 0.2*Parameters!$C$57, IF(BH1=16, 0.4*Parameters!$C$57, 0))) + IF(BH1=23, 0.4*Parameters!$C$58, IF(BH1=25, 0.2*Parameters!$C$58, IF(BH1=28, 0.4*Parameters!$C$58, 0))) + IF(BH1=1, Parameters!$C$52, 0) + IF(BH1=4, Parameters!$C$53, 0) + IF(BH1=10, Parameters!$C$55, 0) + IF(BH1=10, Parameters!$C$56, 0)</f>
        <v>0</v>
      </c>
      <c r="BI18" s="10">
        <f>IF(BI1=1, 0.4*(Parameters!$C$50 + Parameters!$C$51), IF(BI1=3, 0.2*(Parameters!$C$50 + Parameters!$C$51), IF(BI1=10, 0.4*(Parameters!$C$50 + Parameters!$C$51), 0))) + IF(BI1=11, 0.4*Parameters!$C$57, IF(BI1=13, 0.2*Parameters!$C$57, IF(BI1=16, 0.4*Parameters!$C$57, 0))) + IF(BI1=23, 0.4*Parameters!$C$58, IF(BI1=25, 0.2*Parameters!$C$58, IF(BI1=28, 0.4*Parameters!$C$58, 0))) + IF(BI1=1, Parameters!$C$52, 0) + IF(BI1=4, Parameters!$C$53, 0) + IF(BI1=10, Parameters!$C$55, 0) + IF(BI1=10, Parameters!$C$56, 0)</f>
        <v>0</v>
      </c>
      <c r="BJ18" s="10">
        <f>IF(BJ1=1, 0.4*(Parameters!$C$50 + Parameters!$C$51), IF(BJ1=3, 0.2*(Parameters!$C$50 + Parameters!$C$51), IF(BJ1=10, 0.4*(Parameters!$C$50 + Parameters!$C$51), 0))) + IF(BJ1=11, 0.4*Parameters!$C$57, IF(BJ1=13, 0.2*Parameters!$C$57, IF(BJ1=16, 0.4*Parameters!$C$57, 0))) + IF(BJ1=23, 0.4*Parameters!$C$58, IF(BJ1=25, 0.2*Parameters!$C$58, IF(BJ1=28, 0.4*Parameters!$C$58, 0))) + IF(BJ1=1, Parameters!$C$52, 0) + IF(BJ1=4, Parameters!$C$53, 0) + IF(BJ1=10, Parameters!$C$55, 0) + IF(BJ1=10, Parameters!$C$56, 0)</f>
        <v>0</v>
      </c>
      <c r="BK18" s="10">
        <f>IF(BK1=1, 0.4*(Parameters!$C$50 + Parameters!$C$51), IF(BK1=3, 0.2*(Parameters!$C$50 + Parameters!$C$51), IF(BK1=10, 0.4*(Parameters!$C$50 + Parameters!$C$51), 0))) + IF(BK1=11, 0.4*Parameters!$C$57, IF(BK1=13, 0.2*Parameters!$C$57, IF(BK1=16, 0.4*Parameters!$C$57, 0))) + IF(BK1=23, 0.4*Parameters!$C$58, IF(BK1=25, 0.2*Parameters!$C$58, IF(BK1=28, 0.4*Parameters!$C$58, 0))) + IF(BK1=1, Parameters!$C$52, 0) + IF(BK1=4, Parameters!$C$53, 0) + IF(BK1=10, Parameters!$C$55, 0) + IF(BK1=10, Parameters!$C$56, 0)</f>
        <v>0</v>
      </c>
      <c r="BL18" s="10">
        <f>IF(BL1=1, 0.4*(Parameters!$C$50 + Parameters!$C$51), IF(BL1=3, 0.2*(Parameters!$C$50 + Parameters!$C$51), IF(BL1=10, 0.4*(Parameters!$C$50 + Parameters!$C$51), 0))) + IF(BL1=11, 0.4*Parameters!$C$57, IF(BL1=13, 0.2*Parameters!$C$57, IF(BL1=16, 0.4*Parameters!$C$57, 0))) + IF(BL1=23, 0.4*Parameters!$C$58, IF(BL1=25, 0.2*Parameters!$C$58, IF(BL1=28, 0.4*Parameters!$C$58, 0))) + IF(BL1=1, Parameters!$C$52, 0) + IF(BL1=4, Parameters!$C$53, 0) + IF(BL1=10, Parameters!$C$55, 0) + IF(BL1=10, Parameters!$C$56, 0)</f>
        <v>0</v>
      </c>
      <c r="BM18" s="10">
        <f>IF(BM1=1, 0.4*(Parameters!$C$50 + Parameters!$C$51), IF(BM1=3, 0.2*(Parameters!$C$50 + Parameters!$C$51), IF(BM1=10, 0.4*(Parameters!$C$50 + Parameters!$C$51), 0))) + IF(BM1=11, 0.4*Parameters!$C$57, IF(BM1=13, 0.2*Parameters!$C$57, IF(BM1=16, 0.4*Parameters!$C$57, 0))) + IF(BM1=23, 0.4*Parameters!$C$58, IF(BM1=25, 0.2*Parameters!$C$58, IF(BM1=28, 0.4*Parameters!$C$58, 0))) + IF(BM1=1, Parameters!$C$52, 0) + IF(BM1=4, Parameters!$C$53, 0) + IF(BM1=10, Parameters!$C$55, 0) + IF(BM1=10, Parameters!$C$56, 0)</f>
        <v>0</v>
      </c>
      <c r="BN18" s="10">
        <f>IF(BN1=1, 0.4*(Parameters!$C$50 + Parameters!$C$51), IF(BN1=3, 0.2*(Parameters!$C$50 + Parameters!$C$51), IF(BN1=10, 0.4*(Parameters!$C$50 + Parameters!$C$51), 0))) + IF(BN1=11, 0.4*Parameters!$C$57, IF(BN1=13, 0.2*Parameters!$C$57, IF(BN1=16, 0.4*Parameters!$C$57, 0))) + IF(BN1=23, 0.4*Parameters!$C$58, IF(BN1=25, 0.2*Parameters!$C$58, IF(BN1=28, 0.4*Parameters!$C$58, 0))) + IF(BN1=1, Parameters!$C$52, 0) + IF(BN1=4, Parameters!$C$53, 0) + IF(BN1=10, Parameters!$C$55, 0) + IF(BN1=10, Parameters!$C$56, 0)</f>
        <v>0</v>
      </c>
      <c r="BO18" s="10">
        <f>IF(BO1=1, 0.4*(Parameters!$C$50 + Parameters!$C$51), IF(BO1=3, 0.2*(Parameters!$C$50 + Parameters!$C$51), IF(BO1=10, 0.4*(Parameters!$C$50 + Parameters!$C$51), 0))) + IF(BO1=11, 0.4*Parameters!$C$57, IF(BO1=13, 0.2*Parameters!$C$57, IF(BO1=16, 0.4*Parameters!$C$57, 0))) + IF(BO1=23, 0.4*Parameters!$C$58, IF(BO1=25, 0.2*Parameters!$C$58, IF(BO1=28, 0.4*Parameters!$C$58, 0))) + IF(BO1=1, Parameters!$C$52, 0) + IF(BO1=4, Parameters!$C$53, 0) + IF(BO1=10, Parameters!$C$55, 0) + IF(BO1=10, Parameters!$C$56, 0)</f>
        <v>0</v>
      </c>
    </row>
    <row r="19" spans="1:67">
      <c r="A19" s="3" t="s">
        <v>302</v>
      </c>
      <c r="B19" s="10">
        <f>B10 + B16 + B17 + B18</f>
        <v>0</v>
      </c>
      <c r="C19" s="10">
        <f>C10 + C16 + C17 + C18</f>
        <v>0</v>
      </c>
      <c r="D19" s="10">
        <f>D10 + D16 + D17 + D18</f>
        <v>0</v>
      </c>
      <c r="E19" s="10">
        <f>E10 + E16 + E17 + E18</f>
        <v>0</v>
      </c>
      <c r="F19" s="10">
        <f>F10 + F16 + F17 + F18</f>
        <v>0</v>
      </c>
      <c r="G19" s="10">
        <f>G10 + G16 + G17 + G18</f>
        <v>0</v>
      </c>
      <c r="H19" s="10">
        <f>H10 + H16 + H17 + H18</f>
        <v>0</v>
      </c>
      <c r="I19" s="10">
        <f>I10 + I16 + I17 + I18</f>
        <v>0</v>
      </c>
      <c r="J19" s="10">
        <f>J10 + J16 + J17 + J18</f>
        <v>0</v>
      </c>
      <c r="K19" s="10">
        <f>K10 + K16 + K17 + K18</f>
        <v>0</v>
      </c>
      <c r="L19" s="10">
        <f>L10 + L16 + L17 + L18</f>
        <v>0</v>
      </c>
      <c r="M19" s="10">
        <f>M10 + M16 + M17 + M18</f>
        <v>0</v>
      </c>
      <c r="N19" s="10">
        <f>N10 + N16 + N17 + N18</f>
        <v>0</v>
      </c>
      <c r="O19" s="10">
        <f>O10 + O16 + O17 + O18</f>
        <v>0</v>
      </c>
      <c r="P19" s="10">
        <f>P10 + P16 + P17 + P18</f>
        <v>0</v>
      </c>
      <c r="Q19" s="10">
        <f>Q10 + Q16 + Q17 + Q18</f>
        <v>0</v>
      </c>
      <c r="R19" s="10">
        <f>R10 + R16 + R17 + R18</f>
        <v>0</v>
      </c>
      <c r="S19" s="10">
        <f>S10 + S16 + S17 + S18</f>
        <v>0</v>
      </c>
      <c r="T19" s="10">
        <f>T10 + T16 + T17 + T18</f>
        <v>0</v>
      </c>
      <c r="U19" s="10">
        <f>U10 + U16 + U17 + U18</f>
        <v>0</v>
      </c>
      <c r="V19" s="10">
        <f>V10 + V16 + V17 + V18</f>
        <v>0</v>
      </c>
      <c r="W19" s="10">
        <f>W10 + W16 + W17 + W18</f>
        <v>0</v>
      </c>
      <c r="X19" s="10">
        <f>X10 + X16 + X17 + X18</f>
        <v>0</v>
      </c>
      <c r="Y19" s="10">
        <f>Y10 + Y16 + Y17 + Y18</f>
        <v>0</v>
      </c>
      <c r="Z19" s="10">
        <f>Z10 + Z16 + Z17 + Z18</f>
        <v>0</v>
      </c>
      <c r="AA19" s="10">
        <f>AA10 + AA16 + AA17 + AA18</f>
        <v>0</v>
      </c>
      <c r="AB19" s="10">
        <f>AB10 + AB16 + AB17 + AB18</f>
        <v>0</v>
      </c>
      <c r="AC19" s="10">
        <f>AC10 + AC16 + AC17 + AC18</f>
        <v>0</v>
      </c>
      <c r="AD19" s="10">
        <f>AD10 + AD16 + AD17 + AD18</f>
        <v>0</v>
      </c>
      <c r="AE19" s="10">
        <f>AE10 + AE16 + AE17 + AE18</f>
        <v>0</v>
      </c>
      <c r="AF19" s="10">
        <f>AF10 + AF16 + AF17 + AF18</f>
        <v>0</v>
      </c>
      <c r="AG19" s="10">
        <f>AG10 + AG16 + AG17 + AG18</f>
        <v>0</v>
      </c>
      <c r="AH19" s="10">
        <f>AH10 + AH16 + AH17 + AH18</f>
        <v>0</v>
      </c>
      <c r="AI19" s="10">
        <f>AI10 + AI16 + AI17 + AI18</f>
        <v>0</v>
      </c>
      <c r="AJ19" s="10">
        <f>AJ10 + AJ16 + AJ17 + AJ18</f>
        <v>0</v>
      </c>
      <c r="AK19" s="10">
        <f>AK10 + AK16 + AK17 + AK18</f>
        <v>0</v>
      </c>
      <c r="AL19" s="10">
        <f>AL10 + AL16 + AL17 + AL18</f>
        <v>0</v>
      </c>
      <c r="AM19" s="10">
        <f>AM10 + AM16 + AM17 + AM18</f>
        <v>0</v>
      </c>
      <c r="AN19" s="10">
        <f>AN10 + AN16 + AN17 + AN18</f>
        <v>0</v>
      </c>
      <c r="AO19" s="10">
        <f>AO10 + AO16 + AO17 + AO18</f>
        <v>0</v>
      </c>
      <c r="AP19" s="10">
        <f>AP10 + AP16 + AP17 + AP18</f>
        <v>0</v>
      </c>
      <c r="AQ19" s="10">
        <f>AQ10 + AQ16 + AQ17 + AQ18</f>
        <v>0</v>
      </c>
      <c r="AR19" s="10">
        <f>AR10 + AR16 + AR17 + AR18</f>
        <v>0</v>
      </c>
      <c r="AS19" s="10">
        <f>AS10 + AS16 + AS17 + AS18</f>
        <v>0</v>
      </c>
      <c r="AT19" s="10">
        <f>AT10 + AT16 + AT17 + AT18</f>
        <v>0</v>
      </c>
      <c r="AU19" s="10">
        <f>AU10 + AU16 + AU17 + AU18</f>
        <v>0</v>
      </c>
      <c r="AV19" s="10">
        <f>AV10 + AV16 + AV17 + AV18</f>
        <v>0</v>
      </c>
      <c r="AW19" s="10">
        <f>AW10 + AW16 + AW17 + AW18</f>
        <v>0</v>
      </c>
      <c r="AX19" s="10">
        <f>AX10 + AX16 + AX17 + AX18</f>
        <v>0</v>
      </c>
      <c r="AY19" s="10">
        <f>AY10 + AY16 + AY17 + AY18</f>
        <v>0</v>
      </c>
      <c r="AZ19" s="10">
        <f>AZ10 + AZ16 + AZ17 + AZ18</f>
        <v>0</v>
      </c>
      <c r="BA19" s="10">
        <f>BA10 + BA16 + BA17 + BA18</f>
        <v>0</v>
      </c>
      <c r="BB19" s="10">
        <f>BB10 + BB16 + BB17 + BB18</f>
        <v>0</v>
      </c>
      <c r="BC19" s="10">
        <f>BC10 + BC16 + BC17 + BC18</f>
        <v>0</v>
      </c>
      <c r="BD19" s="10">
        <f>BD10 + BD16 + BD17 + BD18</f>
        <v>0</v>
      </c>
      <c r="BE19" s="10">
        <f>BE10 + BE16 + BE17 + BE18</f>
        <v>0</v>
      </c>
      <c r="BF19" s="10">
        <f>BF10 + BF16 + BF17 + BF18</f>
        <v>0</v>
      </c>
      <c r="BG19" s="10">
        <f>BG10 + BG16 + BG17 + BG18</f>
        <v>0</v>
      </c>
      <c r="BH19" s="10">
        <f>BH10 + BH16 + BH17 + BH18</f>
        <v>0</v>
      </c>
      <c r="BI19" s="10">
        <f>BI10 + BI16 + BI17 + BI18</f>
        <v>0</v>
      </c>
      <c r="BJ19" s="10">
        <f>BJ10 + BJ16 + BJ17 + BJ18</f>
        <v>0</v>
      </c>
      <c r="BK19" s="10">
        <f>BK10 + BK16 + BK17 + BK18</f>
        <v>0</v>
      </c>
      <c r="BL19" s="10">
        <f>BL10 + BL16 + BL17 + BL18</f>
        <v>0</v>
      </c>
      <c r="BM19" s="10">
        <f>BM10 + BM16 + BM17 + BM18</f>
        <v>0</v>
      </c>
      <c r="BN19" s="10">
        <f>BN10 + BN16 + BN17 + BN18</f>
        <v>0</v>
      </c>
      <c r="BO19" s="10">
        <f>BO10 + BO16 + BO17 + BO18</f>
        <v>0</v>
      </c>
    </row>
    <row r="20" spans="1:67">
      <c r="A20" s="3" t="s">
        <v>303</v>
      </c>
      <c r="B20" s="10">
        <f>(B7-B19) + IF(B1=Parameters!$C$3,Parameters!$C$2,0) + IF(B1=Parameters!$C$5,Parameters!$C$4,0) + IF(B1=Parameters!$C$7,Parameters!$C$6,0)</f>
        <v>0</v>
      </c>
      <c r="C20" s="10">
        <f>(C7-C19) + IF(C1=Parameters!$C$3,Parameters!$C$2,0) + IF(C1=Parameters!$C$5,Parameters!$C$4,0) + IF(C1=Parameters!$C$7,Parameters!$C$6,0)</f>
        <v>0</v>
      </c>
      <c r="D20" s="10">
        <f>(D7-D19) + IF(D1=Parameters!$C$3,Parameters!$C$2,0) + IF(D1=Parameters!$C$5,Parameters!$C$4,0) + IF(D1=Parameters!$C$7,Parameters!$C$6,0)</f>
        <v>0</v>
      </c>
      <c r="E20" s="10">
        <f>(E7-E19) + IF(E1=Parameters!$C$3,Parameters!$C$2,0) + IF(E1=Parameters!$C$5,Parameters!$C$4,0) + IF(E1=Parameters!$C$7,Parameters!$C$6,0)</f>
        <v>0</v>
      </c>
      <c r="F20" s="10">
        <f>(F7-F19) + IF(F1=Parameters!$C$3,Parameters!$C$2,0) + IF(F1=Parameters!$C$5,Parameters!$C$4,0) + IF(F1=Parameters!$C$7,Parameters!$C$6,0)</f>
        <v>0</v>
      </c>
      <c r="G20" s="10">
        <f>(G7-G19) + IF(G1=Parameters!$C$3,Parameters!$C$2,0) + IF(G1=Parameters!$C$5,Parameters!$C$4,0) + IF(G1=Parameters!$C$7,Parameters!$C$6,0)</f>
        <v>0</v>
      </c>
      <c r="H20" s="10">
        <f>(H7-H19) + IF(H1=Parameters!$C$3,Parameters!$C$2,0) + IF(H1=Parameters!$C$5,Parameters!$C$4,0) + IF(H1=Parameters!$C$7,Parameters!$C$6,0)</f>
        <v>0</v>
      </c>
      <c r="I20" s="10">
        <f>(I7-I19) + IF(I1=Parameters!$C$3,Parameters!$C$2,0) + IF(I1=Parameters!$C$5,Parameters!$C$4,0) + IF(I1=Parameters!$C$7,Parameters!$C$6,0)</f>
        <v>0</v>
      </c>
      <c r="J20" s="10">
        <f>(J7-J19) + IF(J1=Parameters!$C$3,Parameters!$C$2,0) + IF(J1=Parameters!$C$5,Parameters!$C$4,0) + IF(J1=Parameters!$C$7,Parameters!$C$6,0)</f>
        <v>0</v>
      </c>
      <c r="K20" s="10">
        <f>(K7-K19) + IF(K1=Parameters!$C$3,Parameters!$C$2,0) + IF(K1=Parameters!$C$5,Parameters!$C$4,0) + IF(K1=Parameters!$C$7,Parameters!$C$6,0)</f>
        <v>0</v>
      </c>
      <c r="L20" s="10">
        <f>(L7-L19) + IF(L1=Parameters!$C$3,Parameters!$C$2,0) + IF(L1=Parameters!$C$5,Parameters!$C$4,0) + IF(L1=Parameters!$C$7,Parameters!$C$6,0)</f>
        <v>0</v>
      </c>
      <c r="M20" s="10">
        <f>(M7-M19) + IF(M1=Parameters!$C$3,Parameters!$C$2,0) + IF(M1=Parameters!$C$5,Parameters!$C$4,0) + IF(M1=Parameters!$C$7,Parameters!$C$6,0)</f>
        <v>0</v>
      </c>
      <c r="N20" s="10">
        <f>(N7-N19) + IF(N1=Parameters!$C$3,Parameters!$C$2,0) + IF(N1=Parameters!$C$5,Parameters!$C$4,0) + IF(N1=Parameters!$C$7,Parameters!$C$6,0)</f>
        <v>0</v>
      </c>
      <c r="O20" s="10">
        <f>(O7-O19) + IF(O1=Parameters!$C$3,Parameters!$C$2,0) + IF(O1=Parameters!$C$5,Parameters!$C$4,0) + IF(O1=Parameters!$C$7,Parameters!$C$6,0)</f>
        <v>0</v>
      </c>
      <c r="P20" s="10">
        <f>(P7-P19) + IF(P1=Parameters!$C$3,Parameters!$C$2,0) + IF(P1=Parameters!$C$5,Parameters!$C$4,0) + IF(P1=Parameters!$C$7,Parameters!$C$6,0)</f>
        <v>0</v>
      </c>
      <c r="Q20" s="10">
        <f>(Q7-Q19) + IF(Q1=Parameters!$C$3,Parameters!$C$2,0) + IF(Q1=Parameters!$C$5,Parameters!$C$4,0) + IF(Q1=Parameters!$C$7,Parameters!$C$6,0)</f>
        <v>0</v>
      </c>
      <c r="R20" s="10">
        <f>(R7-R19) + IF(R1=Parameters!$C$3,Parameters!$C$2,0) + IF(R1=Parameters!$C$5,Parameters!$C$4,0) + IF(R1=Parameters!$C$7,Parameters!$C$6,0)</f>
        <v>0</v>
      </c>
      <c r="S20" s="10">
        <f>(S7-S19) + IF(S1=Parameters!$C$3,Parameters!$C$2,0) + IF(S1=Parameters!$C$5,Parameters!$C$4,0) + IF(S1=Parameters!$C$7,Parameters!$C$6,0)</f>
        <v>0</v>
      </c>
      <c r="T20" s="10">
        <f>(T7-T19) + IF(T1=Parameters!$C$3,Parameters!$C$2,0) + IF(T1=Parameters!$C$5,Parameters!$C$4,0) + IF(T1=Parameters!$C$7,Parameters!$C$6,0)</f>
        <v>0</v>
      </c>
      <c r="U20" s="10">
        <f>(U7-U19) + IF(U1=Parameters!$C$3,Parameters!$C$2,0) + IF(U1=Parameters!$C$5,Parameters!$C$4,0) + IF(U1=Parameters!$C$7,Parameters!$C$6,0)</f>
        <v>0</v>
      </c>
      <c r="V20" s="10">
        <f>(V7-V19) + IF(V1=Parameters!$C$3,Parameters!$C$2,0) + IF(V1=Parameters!$C$5,Parameters!$C$4,0) + IF(V1=Parameters!$C$7,Parameters!$C$6,0)</f>
        <v>0</v>
      </c>
      <c r="W20" s="10">
        <f>(W7-W19) + IF(W1=Parameters!$C$3,Parameters!$C$2,0) + IF(W1=Parameters!$C$5,Parameters!$C$4,0) + IF(W1=Parameters!$C$7,Parameters!$C$6,0)</f>
        <v>0</v>
      </c>
      <c r="X20" s="10">
        <f>(X7-X19) + IF(X1=Parameters!$C$3,Parameters!$C$2,0) + IF(X1=Parameters!$C$5,Parameters!$C$4,0) + IF(X1=Parameters!$C$7,Parameters!$C$6,0)</f>
        <v>0</v>
      </c>
      <c r="Y20" s="10">
        <f>(Y7-Y19) + IF(Y1=Parameters!$C$3,Parameters!$C$2,0) + IF(Y1=Parameters!$C$5,Parameters!$C$4,0) + IF(Y1=Parameters!$C$7,Parameters!$C$6,0)</f>
        <v>0</v>
      </c>
      <c r="Z20" s="10">
        <f>(Z7-Z19) + IF(Z1=Parameters!$C$3,Parameters!$C$2,0) + IF(Z1=Parameters!$C$5,Parameters!$C$4,0) + IF(Z1=Parameters!$C$7,Parameters!$C$6,0)</f>
        <v>0</v>
      </c>
      <c r="AA20" s="10">
        <f>(AA7-AA19) + IF(AA1=Parameters!$C$3,Parameters!$C$2,0) + IF(AA1=Parameters!$C$5,Parameters!$C$4,0) + IF(AA1=Parameters!$C$7,Parameters!$C$6,0)</f>
        <v>0</v>
      </c>
      <c r="AB20" s="10">
        <f>(AB7-AB19) + IF(AB1=Parameters!$C$3,Parameters!$C$2,0) + IF(AB1=Parameters!$C$5,Parameters!$C$4,0) + IF(AB1=Parameters!$C$7,Parameters!$C$6,0)</f>
        <v>0</v>
      </c>
      <c r="AC20" s="10">
        <f>(AC7-AC19) + IF(AC1=Parameters!$C$3,Parameters!$C$2,0) + IF(AC1=Parameters!$C$5,Parameters!$C$4,0) + IF(AC1=Parameters!$C$7,Parameters!$C$6,0)</f>
        <v>0</v>
      </c>
      <c r="AD20" s="10">
        <f>(AD7-AD19) + IF(AD1=Parameters!$C$3,Parameters!$C$2,0) + IF(AD1=Parameters!$C$5,Parameters!$C$4,0) + IF(AD1=Parameters!$C$7,Parameters!$C$6,0)</f>
        <v>0</v>
      </c>
      <c r="AE20" s="10">
        <f>(AE7-AE19) + IF(AE1=Parameters!$C$3,Parameters!$C$2,0) + IF(AE1=Parameters!$C$5,Parameters!$C$4,0) + IF(AE1=Parameters!$C$7,Parameters!$C$6,0)</f>
        <v>0</v>
      </c>
      <c r="AF20" s="10">
        <f>(AF7-AF19) + IF(AF1=Parameters!$C$3,Parameters!$C$2,0) + IF(AF1=Parameters!$C$5,Parameters!$C$4,0) + IF(AF1=Parameters!$C$7,Parameters!$C$6,0)</f>
        <v>0</v>
      </c>
      <c r="AG20" s="10">
        <f>(AG7-AG19) + IF(AG1=Parameters!$C$3,Parameters!$C$2,0) + IF(AG1=Parameters!$C$5,Parameters!$C$4,0) + IF(AG1=Parameters!$C$7,Parameters!$C$6,0)</f>
        <v>0</v>
      </c>
      <c r="AH20" s="10">
        <f>(AH7-AH19) + IF(AH1=Parameters!$C$3,Parameters!$C$2,0) + IF(AH1=Parameters!$C$5,Parameters!$C$4,0) + IF(AH1=Parameters!$C$7,Parameters!$C$6,0)</f>
        <v>0</v>
      </c>
      <c r="AI20" s="10">
        <f>(AI7-AI19) + IF(AI1=Parameters!$C$3,Parameters!$C$2,0) + IF(AI1=Parameters!$C$5,Parameters!$C$4,0) + IF(AI1=Parameters!$C$7,Parameters!$C$6,0)</f>
        <v>0</v>
      </c>
      <c r="AJ20" s="10">
        <f>(AJ7-AJ19) + IF(AJ1=Parameters!$C$3,Parameters!$C$2,0) + IF(AJ1=Parameters!$C$5,Parameters!$C$4,0) + IF(AJ1=Parameters!$C$7,Parameters!$C$6,0)</f>
        <v>0</v>
      </c>
      <c r="AK20" s="10">
        <f>(AK7-AK19) + IF(AK1=Parameters!$C$3,Parameters!$C$2,0) + IF(AK1=Parameters!$C$5,Parameters!$C$4,0) + IF(AK1=Parameters!$C$7,Parameters!$C$6,0)</f>
        <v>0</v>
      </c>
      <c r="AL20" s="10">
        <f>(AL7-AL19) + IF(AL1=Parameters!$C$3,Parameters!$C$2,0) + IF(AL1=Parameters!$C$5,Parameters!$C$4,0) + IF(AL1=Parameters!$C$7,Parameters!$C$6,0)</f>
        <v>0</v>
      </c>
      <c r="AM20" s="10">
        <f>(AM7-AM19) + IF(AM1=Parameters!$C$3,Parameters!$C$2,0) + IF(AM1=Parameters!$C$5,Parameters!$C$4,0) + IF(AM1=Parameters!$C$7,Parameters!$C$6,0)</f>
        <v>0</v>
      </c>
      <c r="AN20" s="10">
        <f>(AN7-AN19) + IF(AN1=Parameters!$C$3,Parameters!$C$2,0) + IF(AN1=Parameters!$C$5,Parameters!$C$4,0) + IF(AN1=Parameters!$C$7,Parameters!$C$6,0)</f>
        <v>0</v>
      </c>
      <c r="AO20" s="10">
        <f>(AO7-AO19) + IF(AO1=Parameters!$C$3,Parameters!$C$2,0) + IF(AO1=Parameters!$C$5,Parameters!$C$4,0) + IF(AO1=Parameters!$C$7,Parameters!$C$6,0)</f>
        <v>0</v>
      </c>
      <c r="AP20" s="10">
        <f>(AP7-AP19) + IF(AP1=Parameters!$C$3,Parameters!$C$2,0) + IF(AP1=Parameters!$C$5,Parameters!$C$4,0) + IF(AP1=Parameters!$C$7,Parameters!$C$6,0)</f>
        <v>0</v>
      </c>
      <c r="AQ20" s="10">
        <f>(AQ7-AQ19) + IF(AQ1=Parameters!$C$3,Parameters!$C$2,0) + IF(AQ1=Parameters!$C$5,Parameters!$C$4,0) + IF(AQ1=Parameters!$C$7,Parameters!$C$6,0)</f>
        <v>0</v>
      </c>
      <c r="AR20" s="10">
        <f>(AR7-AR19) + IF(AR1=Parameters!$C$3,Parameters!$C$2,0) + IF(AR1=Parameters!$C$5,Parameters!$C$4,0) + IF(AR1=Parameters!$C$7,Parameters!$C$6,0)</f>
        <v>0</v>
      </c>
      <c r="AS20" s="10">
        <f>(AS7-AS19) + IF(AS1=Parameters!$C$3,Parameters!$C$2,0) + IF(AS1=Parameters!$C$5,Parameters!$C$4,0) + IF(AS1=Parameters!$C$7,Parameters!$C$6,0)</f>
        <v>0</v>
      </c>
      <c r="AT20" s="10">
        <f>(AT7-AT19) + IF(AT1=Parameters!$C$3,Parameters!$C$2,0) + IF(AT1=Parameters!$C$5,Parameters!$C$4,0) + IF(AT1=Parameters!$C$7,Parameters!$C$6,0)</f>
        <v>0</v>
      </c>
      <c r="AU20" s="10">
        <f>(AU7-AU19) + IF(AU1=Parameters!$C$3,Parameters!$C$2,0) + IF(AU1=Parameters!$C$5,Parameters!$C$4,0) + IF(AU1=Parameters!$C$7,Parameters!$C$6,0)</f>
        <v>0</v>
      </c>
      <c r="AV20" s="10">
        <f>(AV7-AV19) + IF(AV1=Parameters!$C$3,Parameters!$C$2,0) + IF(AV1=Parameters!$C$5,Parameters!$C$4,0) + IF(AV1=Parameters!$C$7,Parameters!$C$6,0)</f>
        <v>0</v>
      </c>
      <c r="AW20" s="10">
        <f>(AW7-AW19) + IF(AW1=Parameters!$C$3,Parameters!$C$2,0) + IF(AW1=Parameters!$C$5,Parameters!$C$4,0) + IF(AW1=Parameters!$C$7,Parameters!$C$6,0)</f>
        <v>0</v>
      </c>
      <c r="AX20" s="10">
        <f>(AX7-AX19) + IF(AX1=Parameters!$C$3,Parameters!$C$2,0) + IF(AX1=Parameters!$C$5,Parameters!$C$4,0) + IF(AX1=Parameters!$C$7,Parameters!$C$6,0)</f>
        <v>0</v>
      </c>
      <c r="AY20" s="10">
        <f>(AY7-AY19) + IF(AY1=Parameters!$C$3,Parameters!$C$2,0) + IF(AY1=Parameters!$C$5,Parameters!$C$4,0) + IF(AY1=Parameters!$C$7,Parameters!$C$6,0)</f>
        <v>0</v>
      </c>
      <c r="AZ20" s="10">
        <f>(AZ7-AZ19) + IF(AZ1=Parameters!$C$3,Parameters!$C$2,0) + IF(AZ1=Parameters!$C$5,Parameters!$C$4,0) + IF(AZ1=Parameters!$C$7,Parameters!$C$6,0)</f>
        <v>0</v>
      </c>
      <c r="BA20" s="10">
        <f>(BA7-BA19) + IF(BA1=Parameters!$C$3,Parameters!$C$2,0) + IF(BA1=Parameters!$C$5,Parameters!$C$4,0) + IF(BA1=Parameters!$C$7,Parameters!$C$6,0)</f>
        <v>0</v>
      </c>
      <c r="BB20" s="10">
        <f>(BB7-BB19) + IF(BB1=Parameters!$C$3,Parameters!$C$2,0) + IF(BB1=Parameters!$C$5,Parameters!$C$4,0) + IF(BB1=Parameters!$C$7,Parameters!$C$6,0)</f>
        <v>0</v>
      </c>
      <c r="BC20" s="10">
        <f>(BC7-BC19) + IF(BC1=Parameters!$C$3,Parameters!$C$2,0) + IF(BC1=Parameters!$C$5,Parameters!$C$4,0) + IF(BC1=Parameters!$C$7,Parameters!$C$6,0)</f>
        <v>0</v>
      </c>
      <c r="BD20" s="10">
        <f>(BD7-BD19) + IF(BD1=Parameters!$C$3,Parameters!$C$2,0) + IF(BD1=Parameters!$C$5,Parameters!$C$4,0) + IF(BD1=Parameters!$C$7,Parameters!$C$6,0)</f>
        <v>0</v>
      </c>
      <c r="BE20" s="10">
        <f>(BE7-BE19) + IF(BE1=Parameters!$C$3,Parameters!$C$2,0) + IF(BE1=Parameters!$C$5,Parameters!$C$4,0) + IF(BE1=Parameters!$C$7,Parameters!$C$6,0)</f>
        <v>0</v>
      </c>
      <c r="BF20" s="10">
        <f>(BF7-BF19) + IF(BF1=Parameters!$C$3,Parameters!$C$2,0) + IF(BF1=Parameters!$C$5,Parameters!$C$4,0) + IF(BF1=Parameters!$C$7,Parameters!$C$6,0)</f>
        <v>0</v>
      </c>
      <c r="BG20" s="10">
        <f>(BG7-BG19) + IF(BG1=Parameters!$C$3,Parameters!$C$2,0) + IF(BG1=Parameters!$C$5,Parameters!$C$4,0) + IF(BG1=Parameters!$C$7,Parameters!$C$6,0)</f>
        <v>0</v>
      </c>
      <c r="BH20" s="10">
        <f>(BH7-BH19) + IF(BH1=Parameters!$C$3,Parameters!$C$2,0) + IF(BH1=Parameters!$C$5,Parameters!$C$4,0) + IF(BH1=Parameters!$C$7,Parameters!$C$6,0)</f>
        <v>0</v>
      </c>
      <c r="BI20" s="10">
        <f>(BI7-BI19) + IF(BI1=Parameters!$C$3,Parameters!$C$2,0) + IF(BI1=Parameters!$C$5,Parameters!$C$4,0) + IF(BI1=Parameters!$C$7,Parameters!$C$6,0)</f>
        <v>0</v>
      </c>
      <c r="BJ20" s="10">
        <f>(BJ7-BJ19) + IF(BJ1=Parameters!$C$3,Parameters!$C$2,0) + IF(BJ1=Parameters!$C$5,Parameters!$C$4,0) + IF(BJ1=Parameters!$C$7,Parameters!$C$6,0)</f>
        <v>0</v>
      </c>
      <c r="BK20" s="10">
        <f>(BK7-BK19) + IF(BK1=Parameters!$C$3,Parameters!$C$2,0) + IF(BK1=Parameters!$C$5,Parameters!$C$4,0) + IF(BK1=Parameters!$C$7,Parameters!$C$6,0)</f>
        <v>0</v>
      </c>
      <c r="BL20" s="10">
        <f>(BL7-BL19) + IF(BL1=Parameters!$C$3,Parameters!$C$2,0) + IF(BL1=Parameters!$C$5,Parameters!$C$4,0) + IF(BL1=Parameters!$C$7,Parameters!$C$6,0)</f>
        <v>0</v>
      </c>
      <c r="BM20" s="10">
        <f>(BM7-BM19) + IF(BM1=Parameters!$C$3,Parameters!$C$2,0) + IF(BM1=Parameters!$C$5,Parameters!$C$4,0) + IF(BM1=Parameters!$C$7,Parameters!$C$6,0)</f>
        <v>0</v>
      </c>
      <c r="BN20" s="10">
        <f>(BN7-BN19) + IF(BN1=Parameters!$C$3,Parameters!$C$2,0) + IF(BN1=Parameters!$C$5,Parameters!$C$4,0) + IF(BN1=Parameters!$C$7,Parameters!$C$6,0)</f>
        <v>0</v>
      </c>
      <c r="BO20" s="10">
        <f>(BO7-BO19) + IF(BO1=Parameters!$C$3,Parameters!$C$2,0) + IF(BO1=Parameters!$C$5,Parameters!$C$4,0) + IF(BO1=Parameters!$C$7,Parameters!$C$6,0)</f>
        <v>0</v>
      </c>
    </row>
    <row r="21" spans="1:67">
      <c r="A21" s="3" t="s">
        <v>304</v>
      </c>
      <c r="B21" s="10">
        <f>0 + B20 - (B22 - 0)</f>
        <v>0</v>
      </c>
      <c r="C21" s="10">
        <f>B21 + C20 - (C22 - B22)</f>
        <v>0</v>
      </c>
      <c r="D21" s="10">
        <f>C21 + D20 - (D22 - C22)</f>
        <v>0</v>
      </c>
      <c r="E21" s="10">
        <f>D21 + E20 - (E22 - D22)</f>
        <v>0</v>
      </c>
      <c r="F21" s="10">
        <f>E21 + F20 - (F22 - E22)</f>
        <v>0</v>
      </c>
      <c r="G21" s="10">
        <f>F21 + G20 - (G22 - F22)</f>
        <v>0</v>
      </c>
      <c r="H21" s="10">
        <f>G21 + H20 - (H22 - G22)</f>
        <v>0</v>
      </c>
      <c r="I21" s="10">
        <f>H21 + I20 - (I22 - H22)</f>
        <v>0</v>
      </c>
      <c r="J21" s="10">
        <f>I21 + J20 - (J22 - I22)</f>
        <v>0</v>
      </c>
      <c r="K21" s="10">
        <f>J21 + K20 - (K22 - J22)</f>
        <v>0</v>
      </c>
      <c r="L21" s="10">
        <f>K21 + L20 - (L22 - K22)</f>
        <v>0</v>
      </c>
      <c r="M21" s="10">
        <f>L21 + M20 - (M22 - L22)</f>
        <v>0</v>
      </c>
      <c r="N21" s="10">
        <f>M21 + N20 - (N22 - M22)</f>
        <v>0</v>
      </c>
      <c r="O21" s="10">
        <f>N21 + O20 - (O22 - N22)</f>
        <v>0</v>
      </c>
      <c r="P21" s="10">
        <f>O21 + P20 - (P22 - O22)</f>
        <v>0</v>
      </c>
      <c r="Q21" s="10">
        <f>P21 + Q20 - (Q22 - P22)</f>
        <v>0</v>
      </c>
      <c r="R21" s="10">
        <f>Q21 + R20 - (R22 - Q22)</f>
        <v>0</v>
      </c>
      <c r="S21" s="10">
        <f>R21 + S20 - (S22 - R22)</f>
        <v>0</v>
      </c>
      <c r="T21" s="10">
        <f>S21 + T20 - (T22 - S22)</f>
        <v>0</v>
      </c>
      <c r="U21" s="10">
        <f>T21 + U20 - (U22 - T22)</f>
        <v>0</v>
      </c>
      <c r="V21" s="10">
        <f>U21 + V20 - (V22 - U22)</f>
        <v>0</v>
      </c>
      <c r="W21" s="10">
        <f>V21 + W20 - (W22 - V22)</f>
        <v>0</v>
      </c>
      <c r="X21" s="10">
        <f>W21 + X20 - (X22 - W22)</f>
        <v>0</v>
      </c>
      <c r="Y21" s="10">
        <f>X21 + Y20 - (Y22 - X22)</f>
        <v>0</v>
      </c>
      <c r="Z21" s="10">
        <f>Y21 + Z20 - (Z22 - Y22)</f>
        <v>0</v>
      </c>
      <c r="AA21" s="10">
        <f>Z21 + AA20 - (AA22 - Z22)</f>
        <v>0</v>
      </c>
      <c r="AB21" s="10">
        <f>AA21 + AB20 - (AB22 - AA22)</f>
        <v>0</v>
      </c>
      <c r="AC21" s="10">
        <f>AB21 + AC20 - (AC22 - AB22)</f>
        <v>0</v>
      </c>
      <c r="AD21" s="10">
        <f>AC21 + AD20 - (AD22 - AC22)</f>
        <v>0</v>
      </c>
      <c r="AE21" s="10">
        <f>AD21 + AE20 - (AE22 - AD22)</f>
        <v>0</v>
      </c>
      <c r="AF21" s="10">
        <f>AE21 + AF20 - (AF22 - AE22)</f>
        <v>0</v>
      </c>
      <c r="AG21" s="10">
        <f>AF21 + AG20 - (AG22 - AF22)</f>
        <v>0</v>
      </c>
      <c r="AH21" s="10">
        <f>AG21 + AH20 - (AH22 - AG22)</f>
        <v>0</v>
      </c>
      <c r="AI21" s="10">
        <f>AH21 + AI20 - (AI22 - AH22)</f>
        <v>0</v>
      </c>
      <c r="AJ21" s="10">
        <f>AI21 + AJ20 - (AJ22 - AI22)</f>
        <v>0</v>
      </c>
      <c r="AK21" s="10">
        <f>AJ21 + AK20 - (AK22 - AJ22)</f>
        <v>0</v>
      </c>
      <c r="AL21" s="10">
        <f>AK21 + AL20 - (AL22 - AK22)</f>
        <v>0</v>
      </c>
      <c r="AM21" s="10">
        <f>AL21 + AM20 - (AM22 - AL22)</f>
        <v>0</v>
      </c>
      <c r="AN21" s="10">
        <f>AM21 + AN20 - (AN22 - AM22)</f>
        <v>0</v>
      </c>
      <c r="AO21" s="10">
        <f>AN21 + AO20 - (AO22 - AN22)</f>
        <v>0</v>
      </c>
      <c r="AP21" s="10">
        <f>AO21 + AP20 - (AP22 - AO22)</f>
        <v>0</v>
      </c>
      <c r="AQ21" s="10">
        <f>AP21 + AQ20 - (AQ22 - AP22)</f>
        <v>0</v>
      </c>
      <c r="AR21" s="10">
        <f>AQ21 + AR20 - (AR22 - AQ22)</f>
        <v>0</v>
      </c>
      <c r="AS21" s="10">
        <f>AR21 + AS20 - (AS22 - AR22)</f>
        <v>0</v>
      </c>
      <c r="AT21" s="10">
        <f>AS21 + AT20 - (AT22 - AS22)</f>
        <v>0</v>
      </c>
      <c r="AU21" s="10">
        <f>AT21 + AU20 - (AU22 - AT22)</f>
        <v>0</v>
      </c>
      <c r="AV21" s="10">
        <f>AU21 + AV20 - (AV22 - AU22)</f>
        <v>0</v>
      </c>
      <c r="AW21" s="10">
        <f>AV21 + AW20 - (AW22 - AV22)</f>
        <v>0</v>
      </c>
      <c r="AX21" s="10">
        <f>AW21 + AX20 - (AX22 - AW22)</f>
        <v>0</v>
      </c>
      <c r="AY21" s="10">
        <f>AX21 + AY20 - (AY22 - AX22)</f>
        <v>0</v>
      </c>
      <c r="AZ21" s="10">
        <f>AY21 + AZ20 - (AZ22 - AY22)</f>
        <v>0</v>
      </c>
      <c r="BA21" s="10">
        <f>AZ21 + BA20 - (BA22 - AZ22)</f>
        <v>0</v>
      </c>
      <c r="BB21" s="10">
        <f>BA21 + BB20 - (BB22 - BA22)</f>
        <v>0</v>
      </c>
      <c r="BC21" s="10">
        <f>BB21 + BC20 - (BC22 - BB22)</f>
        <v>0</v>
      </c>
      <c r="BD21" s="10">
        <f>BC21 + BD20 - (BD22 - BC22)</f>
        <v>0</v>
      </c>
      <c r="BE21" s="10">
        <f>BD21 + BE20 - (BE22 - BD22)</f>
        <v>0</v>
      </c>
      <c r="BF21" s="10">
        <f>BE21 + BF20 - (BF22 - BE22)</f>
        <v>0</v>
      </c>
      <c r="BG21" s="10">
        <f>BF21 + BG20 - (BG22 - BF22)</f>
        <v>0</v>
      </c>
      <c r="BH21" s="10">
        <f>BG21 + BH20 - (BH22 - BG22)</f>
        <v>0</v>
      </c>
      <c r="BI21" s="10">
        <f>BH21 + BI20 - (BI22 - BH22)</f>
        <v>0</v>
      </c>
      <c r="BJ21" s="10">
        <f>BI21 + BJ20 - (BJ22 - BI22)</f>
        <v>0</v>
      </c>
      <c r="BK21" s="10">
        <f>BJ21 + BK20 - (BK22 - BJ22)</f>
        <v>0</v>
      </c>
      <c r="BL21" s="10">
        <f>BK21 + BL20 - (BL22 - BK22)</f>
        <v>0</v>
      </c>
      <c r="BM21" s="10">
        <f>BL21 + BM20 - (BM22 - BL22)</f>
        <v>0</v>
      </c>
      <c r="BN21" s="10">
        <f>BM21 + BN20 - (BN22 - BM22)</f>
        <v>0</v>
      </c>
      <c r="BO21" s="10">
        <f>BN21 + BO20 - (BO22 - BN22)</f>
        <v>0</v>
      </c>
    </row>
    <row r="22" spans="1:67">
      <c r="A22" t="s">
        <v>305</v>
      </c>
      <c r="B22" s="10">
        <f>0 + (MAX(0, B23) - MAX(0, 0)) * Parameters!$C$41</f>
        <v>0</v>
      </c>
      <c r="C22" s="10">
        <f>B22 + (MAX(0, C23) - MAX(0, B23)) * Parameters!$C$41</f>
        <v>0</v>
      </c>
      <c r="D22" s="10">
        <f>C22 + (MAX(0, D23) - MAX(0, C23)) * Parameters!$C$41</f>
        <v>0</v>
      </c>
      <c r="E22" s="10">
        <f>D22 + (MAX(0, E23) - MAX(0, D23)) * Parameters!$C$41</f>
        <v>0</v>
      </c>
      <c r="F22" s="10">
        <f>E22 + (MAX(0, F23) - MAX(0, E23)) * Parameters!$C$41</f>
        <v>0</v>
      </c>
      <c r="G22" s="10">
        <f>F22 + (MAX(0, G23) - MAX(0, F23)) * Parameters!$C$41</f>
        <v>0</v>
      </c>
      <c r="H22" s="10">
        <f>G22 + (MAX(0, H23) - MAX(0, G23)) * Parameters!$C$41</f>
        <v>0</v>
      </c>
      <c r="I22" s="10">
        <f>H22 + (MAX(0, I23) - MAX(0, H23)) * Parameters!$C$41</f>
        <v>0</v>
      </c>
      <c r="J22" s="10">
        <f>I22 + (MAX(0, J23) - MAX(0, I23)) * Parameters!$C$41</f>
        <v>0</v>
      </c>
      <c r="K22" s="10">
        <f>J22 + (MAX(0, K23) - MAX(0, J23)) * Parameters!$C$41</f>
        <v>0</v>
      </c>
      <c r="L22" s="10">
        <f>K22 + (MAX(0, L23) - MAX(0, K23)) * Parameters!$C$41</f>
        <v>0</v>
      </c>
      <c r="M22" s="10">
        <f>L22 + (MAX(0, M23) - MAX(0, L23)) * Parameters!$C$41</f>
        <v>0</v>
      </c>
      <c r="N22" s="10">
        <f>M22 + (MAX(0, N23) - MAX(0, M23)) * Parameters!$C$41</f>
        <v>0</v>
      </c>
      <c r="O22" s="10">
        <f>N22 + (MAX(0, O23) - MAX(0, N23)) * Parameters!$C$41</f>
        <v>0</v>
      </c>
      <c r="P22" s="10">
        <f>O22 + (MAX(0, P23) - MAX(0, O23)) * Parameters!$C$41</f>
        <v>0</v>
      </c>
      <c r="Q22" s="10">
        <f>P22 + (MAX(0, Q23) - MAX(0, P23)) * Parameters!$C$41</f>
        <v>0</v>
      </c>
      <c r="R22" s="10">
        <f>Q22 + (MAX(0, R23) - MAX(0, Q23)) * Parameters!$C$41</f>
        <v>0</v>
      </c>
      <c r="S22" s="10">
        <f>R22 + (MAX(0, S23) - MAX(0, R23)) * Parameters!$C$41</f>
        <v>0</v>
      </c>
      <c r="T22" s="10">
        <f>S22 + (MAX(0, T23) - MAX(0, S23)) * Parameters!$C$41</f>
        <v>0</v>
      </c>
      <c r="U22" s="10">
        <f>T22 + (MAX(0, U23) - MAX(0, T23)) * Parameters!$C$41</f>
        <v>0</v>
      </c>
      <c r="V22" s="10">
        <f>U22 + (MAX(0, V23) - MAX(0, U23)) * Parameters!$C$41</f>
        <v>0</v>
      </c>
      <c r="W22" s="10">
        <f>V22 + (MAX(0, W23) - MAX(0, V23)) * Parameters!$C$41</f>
        <v>0</v>
      </c>
      <c r="X22" s="10">
        <f>W22 + (MAX(0, X23) - MAX(0, W23)) * Parameters!$C$41</f>
        <v>0</v>
      </c>
      <c r="Y22" s="10">
        <f>X22 + (MAX(0, Y23) - MAX(0, X23)) * Parameters!$C$41</f>
        <v>0</v>
      </c>
      <c r="Z22" s="10">
        <f>Y22 + (MAX(0, Z23) - MAX(0, Y23)) * Parameters!$C$41</f>
        <v>0</v>
      </c>
      <c r="AA22" s="10">
        <f>Z22 + (MAX(0, AA23) - MAX(0, Z23)) * Parameters!$C$41</f>
        <v>0</v>
      </c>
      <c r="AB22" s="10">
        <f>AA22 + (MAX(0, AB23) - MAX(0, AA23)) * Parameters!$C$41</f>
        <v>0</v>
      </c>
      <c r="AC22" s="10">
        <f>AB22 + (MAX(0, AC23) - MAX(0, AB23)) * Parameters!$C$41</f>
        <v>0</v>
      </c>
      <c r="AD22" s="10">
        <f>AC22 + (MAX(0, AD23) - MAX(0, AC23)) * Parameters!$C$41</f>
        <v>0</v>
      </c>
      <c r="AE22" s="10">
        <f>AD22 + (MAX(0, AE23) - MAX(0, AD23)) * Parameters!$C$41</f>
        <v>0</v>
      </c>
      <c r="AF22" s="10">
        <f>AE22 + (MAX(0, AF23) - MAX(0, AE23)) * Parameters!$C$41</f>
        <v>0</v>
      </c>
      <c r="AG22" s="10">
        <f>AF22 + (MAX(0, AG23) - MAX(0, AF23)) * Parameters!$C$41</f>
        <v>0</v>
      </c>
      <c r="AH22" s="10">
        <f>AG22 + (MAX(0, AH23) - MAX(0, AG23)) * Parameters!$C$41</f>
        <v>0</v>
      </c>
      <c r="AI22" s="10">
        <f>AH22 + (MAX(0, AI23) - MAX(0, AH23)) * Parameters!$C$41</f>
        <v>0</v>
      </c>
      <c r="AJ22" s="10">
        <f>AI22 + (MAX(0, AJ23) - MAX(0, AI23)) * Parameters!$C$41</f>
        <v>0</v>
      </c>
      <c r="AK22" s="10">
        <f>AJ22 + (MAX(0, AK23) - MAX(0, AJ23)) * Parameters!$C$41</f>
        <v>0</v>
      </c>
      <c r="AL22" s="10">
        <f>AK22 + (MAX(0, AL23) - MAX(0, AK23)) * Parameters!$C$41</f>
        <v>0</v>
      </c>
      <c r="AM22" s="10">
        <f>AL22 + (MAX(0, AM23) - MAX(0, AL23)) * Parameters!$C$41</f>
        <v>0</v>
      </c>
      <c r="AN22" s="10">
        <f>AM22 + (MAX(0, AN23) - MAX(0, AM23)) * Parameters!$C$41</f>
        <v>0</v>
      </c>
      <c r="AO22" s="10">
        <f>AN22 + (MAX(0, AO23) - MAX(0, AN23)) * Parameters!$C$41</f>
        <v>0</v>
      </c>
      <c r="AP22" s="10">
        <f>AO22 + (MAX(0, AP23) - MAX(0, AO23)) * Parameters!$C$41</f>
        <v>0</v>
      </c>
      <c r="AQ22" s="10">
        <f>AP22 + (MAX(0, AQ23) - MAX(0, AP23)) * Parameters!$C$41</f>
        <v>0</v>
      </c>
      <c r="AR22" s="10">
        <f>AQ22 + (MAX(0, AR23) - MAX(0, AQ23)) * Parameters!$C$41</f>
        <v>0</v>
      </c>
      <c r="AS22" s="10">
        <f>AR22 + (MAX(0, AS23) - MAX(0, AR23)) * Parameters!$C$41</f>
        <v>0</v>
      </c>
      <c r="AT22" s="10">
        <f>AS22 + (MAX(0, AT23) - MAX(0, AS23)) * Parameters!$C$41</f>
        <v>0</v>
      </c>
      <c r="AU22" s="10">
        <f>AT22 + (MAX(0, AU23) - MAX(0, AT23)) * Parameters!$C$41</f>
        <v>0</v>
      </c>
      <c r="AV22" s="10">
        <f>AU22 + (MAX(0, AV23) - MAX(0, AU23)) * Parameters!$C$41</f>
        <v>0</v>
      </c>
      <c r="AW22" s="10">
        <f>AV22 + (MAX(0, AW23) - MAX(0, AV23)) * Parameters!$C$41</f>
        <v>0</v>
      </c>
      <c r="AX22" s="10">
        <f>AW22 + (MAX(0, AX23) - MAX(0, AW23)) * Parameters!$C$41</f>
        <v>0</v>
      </c>
      <c r="AY22" s="10">
        <f>AX22 + (MAX(0, AY23) - MAX(0, AX23)) * Parameters!$C$41</f>
        <v>0</v>
      </c>
      <c r="AZ22" s="10">
        <f>AY22 + (MAX(0, AZ23) - MAX(0, AY23)) * Parameters!$C$41</f>
        <v>0</v>
      </c>
      <c r="BA22" s="10">
        <f>AZ22 + (MAX(0, BA23) - MAX(0, AZ23)) * Parameters!$C$41</f>
        <v>0</v>
      </c>
      <c r="BB22" s="10">
        <f>BA22 + (MAX(0, BB23) - MAX(0, BA23)) * Parameters!$C$41</f>
        <v>0</v>
      </c>
      <c r="BC22" s="10">
        <f>BB22 + (MAX(0, BC23) - MAX(0, BB23)) * Parameters!$C$41</f>
        <v>0</v>
      </c>
      <c r="BD22" s="10">
        <f>BC22 + (MAX(0, BD23) - MAX(0, BC23)) * Parameters!$C$41</f>
        <v>0</v>
      </c>
      <c r="BE22" s="10">
        <f>BD22 + (MAX(0, BE23) - MAX(0, BD23)) * Parameters!$C$41</f>
        <v>0</v>
      </c>
      <c r="BF22" s="10">
        <f>BE22 + (MAX(0, BF23) - MAX(0, BE23)) * Parameters!$C$41</f>
        <v>0</v>
      </c>
      <c r="BG22" s="10">
        <f>BF22 + (MAX(0, BG23) - MAX(0, BF23)) * Parameters!$C$41</f>
        <v>0</v>
      </c>
      <c r="BH22" s="10">
        <f>BG22 + (MAX(0, BH23) - MAX(0, BG23)) * Parameters!$C$41</f>
        <v>0</v>
      </c>
      <c r="BI22" s="10">
        <f>BH22 + (MAX(0, BI23) - MAX(0, BH23)) * Parameters!$C$41</f>
        <v>0</v>
      </c>
      <c r="BJ22" s="10">
        <f>BI22 + (MAX(0, BJ23) - MAX(0, BI23)) * Parameters!$C$41</f>
        <v>0</v>
      </c>
      <c r="BK22" s="10">
        <f>BJ22 + (MAX(0, BK23) - MAX(0, BJ23)) * Parameters!$C$41</f>
        <v>0</v>
      </c>
      <c r="BL22" s="10">
        <f>BK22 + (MAX(0, BL23) - MAX(0, BK23)) * Parameters!$C$41</f>
        <v>0</v>
      </c>
      <c r="BM22" s="10">
        <f>BL22 + (MAX(0, BM23) - MAX(0, BL23)) * Parameters!$C$41</f>
        <v>0</v>
      </c>
      <c r="BN22" s="10">
        <f>BM22 + (MAX(0, BN23) - MAX(0, BM23)) * Parameters!$C$41</f>
        <v>0</v>
      </c>
      <c r="BO22" s="10">
        <f>BN22 + (MAX(0, BO23) - MAX(0, BN23)) * Parameters!$C$41</f>
        <v>0</v>
      </c>
    </row>
    <row r="23" spans="1:67">
      <c r="A23" t="s">
        <v>306</v>
      </c>
      <c r="B23" s="10">
        <f>0 + (B7-B19)</f>
        <v>0</v>
      </c>
      <c r="C23" s="10">
        <f>B23 + (C7-C19)</f>
        <v>0</v>
      </c>
      <c r="D23" s="10">
        <f>C23 + (D7-D19)</f>
        <v>0</v>
      </c>
      <c r="E23" s="10">
        <f>D23 + (E7-E19)</f>
        <v>0</v>
      </c>
      <c r="F23" s="10">
        <f>E23 + (F7-F19)</f>
        <v>0</v>
      </c>
      <c r="G23" s="10">
        <f>F23 + (G7-G19)</f>
        <v>0</v>
      </c>
      <c r="H23" s="10">
        <f>G23 + (H7-H19)</f>
        <v>0</v>
      </c>
      <c r="I23" s="10">
        <f>H23 + (I7-I19)</f>
        <v>0</v>
      </c>
      <c r="J23" s="10">
        <f>I23 + (J7-J19)</f>
        <v>0</v>
      </c>
      <c r="K23" s="10">
        <f>J23 + (K7-K19)</f>
        <v>0</v>
      </c>
      <c r="L23" s="10">
        <f>K23 + (L7-L19)</f>
        <v>0</v>
      </c>
      <c r="M23" s="10">
        <f>L23 + (M7-M19)</f>
        <v>0</v>
      </c>
      <c r="N23" s="10">
        <f>M23 + (N7-N19)</f>
        <v>0</v>
      </c>
      <c r="O23" s="10">
        <f>N23 + (O7-O19)</f>
        <v>0</v>
      </c>
      <c r="P23" s="10">
        <f>O23 + (P7-P19)</f>
        <v>0</v>
      </c>
      <c r="Q23" s="10">
        <f>P23 + (Q7-Q19)</f>
        <v>0</v>
      </c>
      <c r="R23" s="10">
        <f>Q23 + (R7-R19)</f>
        <v>0</v>
      </c>
      <c r="S23" s="10">
        <f>R23 + (S7-S19)</f>
        <v>0</v>
      </c>
      <c r="T23" s="10">
        <f>S23 + (T7-T19)</f>
        <v>0</v>
      </c>
      <c r="U23" s="10">
        <f>T23 + (U7-U19)</f>
        <v>0</v>
      </c>
      <c r="V23" s="10">
        <f>U23 + (V7-V19)</f>
        <v>0</v>
      </c>
      <c r="W23" s="10">
        <f>V23 + (W7-W19)</f>
        <v>0</v>
      </c>
      <c r="X23" s="10">
        <f>W23 + (X7-X19)</f>
        <v>0</v>
      </c>
      <c r="Y23" s="10">
        <f>X23 + (Y7-Y19)</f>
        <v>0</v>
      </c>
      <c r="Z23" s="10">
        <f>Y23 + (Z7-Z19)</f>
        <v>0</v>
      </c>
      <c r="AA23" s="10">
        <f>Z23 + (AA7-AA19)</f>
        <v>0</v>
      </c>
      <c r="AB23" s="10">
        <f>AA23 + (AB7-AB19)</f>
        <v>0</v>
      </c>
      <c r="AC23" s="10">
        <f>AB23 + (AC7-AC19)</f>
        <v>0</v>
      </c>
      <c r="AD23" s="10">
        <f>AC23 + (AD7-AD19)</f>
        <v>0</v>
      </c>
      <c r="AE23" s="10">
        <f>AD23 + (AE7-AE19)</f>
        <v>0</v>
      </c>
      <c r="AF23" s="10">
        <f>AE23 + (AF7-AF19)</f>
        <v>0</v>
      </c>
      <c r="AG23" s="10">
        <f>AF23 + (AG7-AG19)</f>
        <v>0</v>
      </c>
      <c r="AH23" s="10">
        <f>AG23 + (AH7-AH19)</f>
        <v>0</v>
      </c>
      <c r="AI23" s="10">
        <f>AH23 + (AI7-AI19)</f>
        <v>0</v>
      </c>
      <c r="AJ23" s="10">
        <f>AI23 + (AJ7-AJ19)</f>
        <v>0</v>
      </c>
      <c r="AK23" s="10">
        <f>AJ23 + (AK7-AK19)</f>
        <v>0</v>
      </c>
      <c r="AL23" s="10">
        <f>AK23 + (AL7-AL19)</f>
        <v>0</v>
      </c>
      <c r="AM23" s="10">
        <f>AL23 + (AM7-AM19)</f>
        <v>0</v>
      </c>
      <c r="AN23" s="10">
        <f>AM23 + (AN7-AN19)</f>
        <v>0</v>
      </c>
      <c r="AO23" s="10">
        <f>AN23 + (AO7-AO19)</f>
        <v>0</v>
      </c>
      <c r="AP23" s="10">
        <f>AO23 + (AP7-AP19)</f>
        <v>0</v>
      </c>
      <c r="AQ23" s="10">
        <f>AP23 + (AQ7-AQ19)</f>
        <v>0</v>
      </c>
      <c r="AR23" s="10">
        <f>AQ23 + (AR7-AR19)</f>
        <v>0</v>
      </c>
      <c r="AS23" s="10">
        <f>AR23 + (AS7-AS19)</f>
        <v>0</v>
      </c>
      <c r="AT23" s="10">
        <f>AS23 + (AT7-AT19)</f>
        <v>0</v>
      </c>
      <c r="AU23" s="10">
        <f>AT23 + (AU7-AU19)</f>
        <v>0</v>
      </c>
      <c r="AV23" s="10">
        <f>AU23 + (AV7-AV19)</f>
        <v>0</v>
      </c>
      <c r="AW23" s="10">
        <f>AV23 + (AW7-AW19)</f>
        <v>0</v>
      </c>
      <c r="AX23" s="10">
        <f>AW23 + (AX7-AX19)</f>
        <v>0</v>
      </c>
      <c r="AY23" s="10">
        <f>AX23 + (AY7-AY19)</f>
        <v>0</v>
      </c>
      <c r="AZ23" s="10">
        <f>AY23 + (AZ7-AZ19)</f>
        <v>0</v>
      </c>
      <c r="BA23" s="10">
        <f>AZ23 + (BA7-BA19)</f>
        <v>0</v>
      </c>
      <c r="BB23" s="10">
        <f>BA23 + (BB7-BB19)</f>
        <v>0</v>
      </c>
      <c r="BC23" s="10">
        <f>BB23 + (BC7-BC19)</f>
        <v>0</v>
      </c>
      <c r="BD23" s="10">
        <f>BC23 + (BD7-BD19)</f>
        <v>0</v>
      </c>
      <c r="BE23" s="10">
        <f>BD23 + (BE7-BE19)</f>
        <v>0</v>
      </c>
      <c r="BF23" s="10">
        <f>BE23 + (BF7-BF19)</f>
        <v>0</v>
      </c>
      <c r="BG23" s="10">
        <f>BF23 + (BG7-BG19)</f>
        <v>0</v>
      </c>
      <c r="BH23" s="10">
        <f>BG23 + (BH7-BH19)</f>
        <v>0</v>
      </c>
      <c r="BI23" s="10">
        <f>BH23 + (BI7-BI19)</f>
        <v>0</v>
      </c>
      <c r="BJ23" s="10">
        <f>BI23 + (BJ7-BJ19)</f>
        <v>0</v>
      </c>
      <c r="BK23" s="10">
        <f>BJ23 + (BK7-BK19)</f>
        <v>0</v>
      </c>
      <c r="BL23" s="10">
        <f>BK23 + (BL7-BL19)</f>
        <v>0</v>
      </c>
      <c r="BM23" s="10">
        <f>BL23 + (BM7-BM19)</f>
        <v>0</v>
      </c>
      <c r="BN23" s="10">
        <f>BM23 + (BN7-BN19)</f>
        <v>0</v>
      </c>
      <c r="BO23" s="10">
        <f>BN23 + (BO7-BO19)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Rancher_Quote_Calculator</vt:lpstr>
      <vt:lpstr>Executive_Summary</vt:lpstr>
      <vt:lpstr>Parameters</vt:lpstr>
      <vt:lpstr>Team_Detailed_Salaries</vt:lpstr>
      <vt:lpstr>BOM_Member</vt:lpstr>
      <vt:lpstr>BOM_Leader</vt:lpstr>
      <vt:lpstr>BOM_NTN_Plugin</vt:lpstr>
      <vt:lpstr>BOM_Bolus</vt:lpstr>
      <vt:lpstr>Monthly_Cash_Flow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2026-03-31T23:59:10Z</dcterms:created>
  <dcterms:modified xsi:type="dcterms:W3CDTF">2026-03-31T23:59:10Z</dcterms:modified>
</cp:coreProperties>
</file>